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S:\573 Domov pro seniory Vrchlabi\11 - Vyberove rizeni\2023-11-21 DI c. 11 - Vyklizeni, stehovani, napojeni\SOUPIS PRACI - DBP 1\"/>
    </mc:Choice>
  </mc:AlternateContent>
  <xr:revisionPtr revIDLastSave="0" documentId="13_ncr:1_{19DE1908-326D-4B7A-8789-07385A4E5749}" xr6:coauthVersionLast="47" xr6:coauthVersionMax="47" xr10:uidLastSave="{00000000-0000-0000-0000-000000000000}"/>
  <bookViews>
    <workbookView xWindow="495" yWindow="0" windowWidth="28095" windowHeight="17400" tabRatio="974" xr2:uid="{00000000-000D-0000-FFFF-FFFF00000000}"/>
  </bookViews>
  <sheets>
    <sheet name="KL" sheetId="2" r:id="rId1"/>
    <sheet name="VRN" sheetId="3" r:id="rId2"/>
    <sheet name="SO 01 - RD + KŮLNA - BP" sheetId="21" r:id="rId3"/>
    <sheet name="SO 01 - ODPOJENÍ OD VODOVODU" sheetId="20" r:id="rId4"/>
    <sheet name="SO 01 - ODPOJENÍ OD KANALIZACE" sheetId="19" r:id="rId5"/>
    <sheet name="SO 01 - ODPOJENÍ OD PLYNOVODU" sheetId="18" r:id="rId6"/>
    <sheet name="SO 02 - ALTÁN - BP" sheetId="16" r:id="rId7"/>
    <sheet name="SO 02 - ODPOJENÍ OD SILOV. VED." sheetId="17" r:id="rId8"/>
    <sheet name="SO 03 - VČELÍN - BP" sheetId="15" r:id="rId9"/>
    <sheet name="ZPEVNĚNÉ PLOCHY + SADOVKY - BP" sheetId="5" r:id="rId10"/>
    <sheet name="PŘELOŽKA VEDENÍ NN" sheetId="4" r:id="rId11"/>
  </sheets>
  <externalReferences>
    <externalReference r:id="rId12"/>
    <externalReference r:id="rId13"/>
    <externalReference r:id="rId14"/>
    <externalReference r:id="rId15"/>
    <externalReference r:id="rId16"/>
  </externalReferences>
  <definedNames>
    <definedName name="_____________________obl11" localSheetId="4">#REF!</definedName>
    <definedName name="_____________________obl11" localSheetId="5">#REF!</definedName>
    <definedName name="_____________________obl11" localSheetId="3">#REF!</definedName>
    <definedName name="_____________________obl11" localSheetId="7">#REF!</definedName>
    <definedName name="_____________________obl11">#REF!</definedName>
    <definedName name="_____________________obl12" localSheetId="4">#REF!</definedName>
    <definedName name="_____________________obl12" localSheetId="5">#REF!</definedName>
    <definedName name="_____________________obl12" localSheetId="3">#REF!</definedName>
    <definedName name="_____________________obl12" localSheetId="7">#REF!</definedName>
    <definedName name="_____________________obl12">#REF!</definedName>
    <definedName name="_____________________obl13" localSheetId="4">#REF!</definedName>
    <definedName name="_____________________obl13" localSheetId="5">#REF!</definedName>
    <definedName name="_____________________obl13" localSheetId="3">#REF!</definedName>
    <definedName name="_____________________obl13" localSheetId="7">#REF!</definedName>
    <definedName name="_____________________obl13">#REF!</definedName>
    <definedName name="_____________________obl14" localSheetId="4">#REF!</definedName>
    <definedName name="_____________________obl14" localSheetId="5">#REF!</definedName>
    <definedName name="_____________________obl14" localSheetId="3">#REF!</definedName>
    <definedName name="_____________________obl14" localSheetId="7">#REF!</definedName>
    <definedName name="_____________________obl14">#REF!</definedName>
    <definedName name="_____________________obl15" localSheetId="4">#REF!</definedName>
    <definedName name="_____________________obl15" localSheetId="5">#REF!</definedName>
    <definedName name="_____________________obl15" localSheetId="3">#REF!</definedName>
    <definedName name="_____________________obl15" localSheetId="7">#REF!</definedName>
    <definedName name="_____________________obl15">#REF!</definedName>
    <definedName name="_____________________obl16" localSheetId="4">#REF!</definedName>
    <definedName name="_____________________obl16" localSheetId="5">#REF!</definedName>
    <definedName name="_____________________obl16" localSheetId="3">#REF!</definedName>
    <definedName name="_____________________obl16" localSheetId="7">#REF!</definedName>
    <definedName name="_____________________obl16">#REF!</definedName>
    <definedName name="_____________________obl17" localSheetId="4">#REF!</definedName>
    <definedName name="_____________________obl17" localSheetId="5">#REF!</definedName>
    <definedName name="_____________________obl17" localSheetId="3">#REF!</definedName>
    <definedName name="_____________________obl17" localSheetId="7">#REF!</definedName>
    <definedName name="_____________________obl17">#REF!</definedName>
    <definedName name="_____________________obl1710" localSheetId="4">#REF!</definedName>
    <definedName name="_____________________obl1710" localSheetId="5">#REF!</definedName>
    <definedName name="_____________________obl1710" localSheetId="3">#REF!</definedName>
    <definedName name="_____________________obl1710" localSheetId="7">#REF!</definedName>
    <definedName name="_____________________obl1710">#REF!</definedName>
    <definedName name="_____________________obl1711" localSheetId="4">#REF!</definedName>
    <definedName name="_____________________obl1711" localSheetId="5">#REF!</definedName>
    <definedName name="_____________________obl1711" localSheetId="3">#REF!</definedName>
    <definedName name="_____________________obl1711" localSheetId="7">#REF!</definedName>
    <definedName name="_____________________obl1711">#REF!</definedName>
    <definedName name="_____________________obl1712" localSheetId="4">#REF!</definedName>
    <definedName name="_____________________obl1712" localSheetId="5">#REF!</definedName>
    <definedName name="_____________________obl1712" localSheetId="3">#REF!</definedName>
    <definedName name="_____________________obl1712" localSheetId="7">#REF!</definedName>
    <definedName name="_____________________obl1712">#REF!</definedName>
    <definedName name="_____________________obl1713" localSheetId="4">#REF!</definedName>
    <definedName name="_____________________obl1713" localSheetId="5">#REF!</definedName>
    <definedName name="_____________________obl1713" localSheetId="3">#REF!</definedName>
    <definedName name="_____________________obl1713" localSheetId="7">#REF!</definedName>
    <definedName name="_____________________obl1713">#REF!</definedName>
    <definedName name="_____________________obl1714" localSheetId="4">#REF!</definedName>
    <definedName name="_____________________obl1714" localSheetId="5">#REF!</definedName>
    <definedName name="_____________________obl1714" localSheetId="3">#REF!</definedName>
    <definedName name="_____________________obl1714" localSheetId="7">#REF!</definedName>
    <definedName name="_____________________obl1714">#REF!</definedName>
    <definedName name="_____________________obl1715" localSheetId="4">#REF!</definedName>
    <definedName name="_____________________obl1715" localSheetId="5">#REF!</definedName>
    <definedName name="_____________________obl1715" localSheetId="3">#REF!</definedName>
    <definedName name="_____________________obl1715" localSheetId="7">#REF!</definedName>
    <definedName name="_____________________obl1715">#REF!</definedName>
    <definedName name="_____________________obl1716" localSheetId="4">#REF!</definedName>
    <definedName name="_____________________obl1716" localSheetId="5">#REF!</definedName>
    <definedName name="_____________________obl1716" localSheetId="3">#REF!</definedName>
    <definedName name="_____________________obl1716" localSheetId="7">#REF!</definedName>
    <definedName name="_____________________obl1716">#REF!</definedName>
    <definedName name="_____________________obl1717" localSheetId="4">#REF!</definedName>
    <definedName name="_____________________obl1717" localSheetId="5">#REF!</definedName>
    <definedName name="_____________________obl1717" localSheetId="3">#REF!</definedName>
    <definedName name="_____________________obl1717" localSheetId="7">#REF!</definedName>
    <definedName name="_____________________obl1717">#REF!</definedName>
    <definedName name="_____________________obl1718" localSheetId="4">#REF!</definedName>
    <definedName name="_____________________obl1718" localSheetId="5">#REF!</definedName>
    <definedName name="_____________________obl1718" localSheetId="3">#REF!</definedName>
    <definedName name="_____________________obl1718" localSheetId="7">#REF!</definedName>
    <definedName name="_____________________obl1718">#REF!</definedName>
    <definedName name="_____________________obl1719" localSheetId="4">#REF!</definedName>
    <definedName name="_____________________obl1719" localSheetId="5">#REF!</definedName>
    <definedName name="_____________________obl1719" localSheetId="3">#REF!</definedName>
    <definedName name="_____________________obl1719" localSheetId="7">#REF!</definedName>
    <definedName name="_____________________obl1719">#REF!</definedName>
    <definedName name="_____________________obl173" localSheetId="4">#REF!</definedName>
    <definedName name="_____________________obl173" localSheetId="5">#REF!</definedName>
    <definedName name="_____________________obl173" localSheetId="3">#REF!</definedName>
    <definedName name="_____________________obl173" localSheetId="7">#REF!</definedName>
    <definedName name="_____________________obl173">#REF!</definedName>
    <definedName name="_____________________obl174" localSheetId="4">#REF!</definedName>
    <definedName name="_____________________obl174" localSheetId="5">#REF!</definedName>
    <definedName name="_____________________obl174" localSheetId="3">#REF!</definedName>
    <definedName name="_____________________obl174" localSheetId="7">#REF!</definedName>
    <definedName name="_____________________obl174">#REF!</definedName>
    <definedName name="_____________________obl175" localSheetId="4">#REF!</definedName>
    <definedName name="_____________________obl175" localSheetId="5">#REF!</definedName>
    <definedName name="_____________________obl175" localSheetId="3">#REF!</definedName>
    <definedName name="_____________________obl175" localSheetId="7">#REF!</definedName>
    <definedName name="_____________________obl175">#REF!</definedName>
    <definedName name="_____________________obl176" localSheetId="4">#REF!</definedName>
    <definedName name="_____________________obl176" localSheetId="5">#REF!</definedName>
    <definedName name="_____________________obl176" localSheetId="3">#REF!</definedName>
    <definedName name="_____________________obl176" localSheetId="7">#REF!</definedName>
    <definedName name="_____________________obl176">#REF!</definedName>
    <definedName name="_____________________obl177" localSheetId="4">#REF!</definedName>
    <definedName name="_____________________obl177" localSheetId="5">#REF!</definedName>
    <definedName name="_____________________obl177" localSheetId="3">#REF!</definedName>
    <definedName name="_____________________obl177" localSheetId="7">#REF!</definedName>
    <definedName name="_____________________obl177">#REF!</definedName>
    <definedName name="_____________________obl178" localSheetId="4">#REF!</definedName>
    <definedName name="_____________________obl178" localSheetId="5">#REF!</definedName>
    <definedName name="_____________________obl178" localSheetId="3">#REF!</definedName>
    <definedName name="_____________________obl178" localSheetId="7">#REF!</definedName>
    <definedName name="_____________________obl178">#REF!</definedName>
    <definedName name="_____________________obl179" localSheetId="4">#REF!</definedName>
    <definedName name="_____________________obl179" localSheetId="5">#REF!</definedName>
    <definedName name="_____________________obl179" localSheetId="3">#REF!</definedName>
    <definedName name="_____________________obl179" localSheetId="7">#REF!</definedName>
    <definedName name="_____________________obl179">#REF!</definedName>
    <definedName name="_____________________obl18" localSheetId="4">#REF!</definedName>
    <definedName name="_____________________obl18" localSheetId="5">#REF!</definedName>
    <definedName name="_____________________obl18" localSheetId="3">#REF!</definedName>
    <definedName name="_____________________obl18" localSheetId="7">#REF!</definedName>
    <definedName name="_____________________obl18">#REF!</definedName>
    <definedName name="_____________________obl181" localSheetId="4">#REF!</definedName>
    <definedName name="_____________________obl181" localSheetId="5">#REF!</definedName>
    <definedName name="_____________________obl181" localSheetId="3">#REF!</definedName>
    <definedName name="_____________________obl181" localSheetId="7">#REF!</definedName>
    <definedName name="_____________________obl181">#REF!</definedName>
    <definedName name="_____________________obl1816" localSheetId="4">#REF!</definedName>
    <definedName name="_____________________obl1816" localSheetId="5">#REF!</definedName>
    <definedName name="_____________________obl1816" localSheetId="3">#REF!</definedName>
    <definedName name="_____________________obl1816" localSheetId="7">#REF!</definedName>
    <definedName name="_____________________obl1816">#REF!</definedName>
    <definedName name="_____________________obl1820" localSheetId="4">#REF!</definedName>
    <definedName name="_____________________obl1820" localSheetId="5">#REF!</definedName>
    <definedName name="_____________________obl1820" localSheetId="3">#REF!</definedName>
    <definedName name="_____________________obl1820" localSheetId="7">#REF!</definedName>
    <definedName name="_____________________obl1820">#REF!</definedName>
    <definedName name="_____________________obl1821" localSheetId="4">#REF!</definedName>
    <definedName name="_____________________obl1821" localSheetId="5">#REF!</definedName>
    <definedName name="_____________________obl1821" localSheetId="3">#REF!</definedName>
    <definedName name="_____________________obl1821" localSheetId="7">#REF!</definedName>
    <definedName name="_____________________obl1821">#REF!</definedName>
    <definedName name="_____________________obl1822" localSheetId="4">#REF!</definedName>
    <definedName name="_____________________obl1822" localSheetId="5">#REF!</definedName>
    <definedName name="_____________________obl1822" localSheetId="3">#REF!</definedName>
    <definedName name="_____________________obl1822" localSheetId="7">#REF!</definedName>
    <definedName name="_____________________obl1822">#REF!</definedName>
    <definedName name="_____________________obl1823" localSheetId="4">#REF!</definedName>
    <definedName name="_____________________obl1823" localSheetId="5">#REF!</definedName>
    <definedName name="_____________________obl1823" localSheetId="3">#REF!</definedName>
    <definedName name="_____________________obl1823" localSheetId="7">#REF!</definedName>
    <definedName name="_____________________obl1823">#REF!</definedName>
    <definedName name="_____________________obl1824" localSheetId="4">#REF!</definedName>
    <definedName name="_____________________obl1824" localSheetId="5">#REF!</definedName>
    <definedName name="_____________________obl1824" localSheetId="3">#REF!</definedName>
    <definedName name="_____________________obl1824" localSheetId="7">#REF!</definedName>
    <definedName name="_____________________obl1824">#REF!</definedName>
    <definedName name="_____________________obl1825" localSheetId="4">#REF!</definedName>
    <definedName name="_____________________obl1825" localSheetId="5">#REF!</definedName>
    <definedName name="_____________________obl1825" localSheetId="3">#REF!</definedName>
    <definedName name="_____________________obl1825" localSheetId="7">#REF!</definedName>
    <definedName name="_____________________obl1825">#REF!</definedName>
    <definedName name="_____________________obl1826" localSheetId="4">#REF!</definedName>
    <definedName name="_____________________obl1826" localSheetId="5">#REF!</definedName>
    <definedName name="_____________________obl1826" localSheetId="3">#REF!</definedName>
    <definedName name="_____________________obl1826" localSheetId="7">#REF!</definedName>
    <definedName name="_____________________obl1826">#REF!</definedName>
    <definedName name="_____________________obl1827" localSheetId="4">#REF!</definedName>
    <definedName name="_____________________obl1827" localSheetId="5">#REF!</definedName>
    <definedName name="_____________________obl1827" localSheetId="3">#REF!</definedName>
    <definedName name="_____________________obl1827" localSheetId="7">#REF!</definedName>
    <definedName name="_____________________obl1827">#REF!</definedName>
    <definedName name="_____________________obl1828" localSheetId="4">#REF!</definedName>
    <definedName name="_____________________obl1828" localSheetId="5">#REF!</definedName>
    <definedName name="_____________________obl1828" localSheetId="3">#REF!</definedName>
    <definedName name="_____________________obl1828" localSheetId="7">#REF!</definedName>
    <definedName name="_____________________obl1828">#REF!</definedName>
    <definedName name="_____________________obl1829" localSheetId="4">#REF!</definedName>
    <definedName name="_____________________obl1829" localSheetId="5">#REF!</definedName>
    <definedName name="_____________________obl1829" localSheetId="3">#REF!</definedName>
    <definedName name="_____________________obl1829" localSheetId="7">#REF!</definedName>
    <definedName name="_____________________obl1829">#REF!</definedName>
    <definedName name="_____________________obl183" localSheetId="4">#REF!</definedName>
    <definedName name="_____________________obl183" localSheetId="5">#REF!</definedName>
    <definedName name="_____________________obl183" localSheetId="3">#REF!</definedName>
    <definedName name="_____________________obl183" localSheetId="7">#REF!</definedName>
    <definedName name="_____________________obl183">#REF!</definedName>
    <definedName name="_____________________obl1831" localSheetId="4">#REF!</definedName>
    <definedName name="_____________________obl1831" localSheetId="5">#REF!</definedName>
    <definedName name="_____________________obl1831" localSheetId="3">#REF!</definedName>
    <definedName name="_____________________obl1831" localSheetId="7">#REF!</definedName>
    <definedName name="_____________________obl1831">#REF!</definedName>
    <definedName name="_____________________obl1832" localSheetId="4">#REF!</definedName>
    <definedName name="_____________________obl1832" localSheetId="5">#REF!</definedName>
    <definedName name="_____________________obl1832" localSheetId="3">#REF!</definedName>
    <definedName name="_____________________obl1832" localSheetId="7">#REF!</definedName>
    <definedName name="_____________________obl1832">#REF!</definedName>
    <definedName name="_____________________obl184" localSheetId="4">#REF!</definedName>
    <definedName name="_____________________obl184" localSheetId="5">#REF!</definedName>
    <definedName name="_____________________obl184" localSheetId="3">#REF!</definedName>
    <definedName name="_____________________obl184" localSheetId="7">#REF!</definedName>
    <definedName name="_____________________obl184">#REF!</definedName>
    <definedName name="_____________________obl185" localSheetId="4">#REF!</definedName>
    <definedName name="_____________________obl185" localSheetId="5">#REF!</definedName>
    <definedName name="_____________________obl185" localSheetId="3">#REF!</definedName>
    <definedName name="_____________________obl185" localSheetId="7">#REF!</definedName>
    <definedName name="_____________________obl185">#REF!</definedName>
    <definedName name="_____________________obl186" localSheetId="4">#REF!</definedName>
    <definedName name="_____________________obl186" localSheetId="5">#REF!</definedName>
    <definedName name="_____________________obl186" localSheetId="3">#REF!</definedName>
    <definedName name="_____________________obl186" localSheetId="7">#REF!</definedName>
    <definedName name="_____________________obl186">#REF!</definedName>
    <definedName name="_____________________obl187" localSheetId="4">#REF!</definedName>
    <definedName name="_____________________obl187" localSheetId="5">#REF!</definedName>
    <definedName name="_____________________obl187" localSheetId="3">#REF!</definedName>
    <definedName name="_____________________obl187" localSheetId="7">#REF!</definedName>
    <definedName name="_____________________obl187">#REF!</definedName>
    <definedName name="____________________obl11" localSheetId="6">#REF!</definedName>
    <definedName name="____________________obl11" localSheetId="7">#REF!</definedName>
    <definedName name="____________________obl12" localSheetId="6">#REF!</definedName>
    <definedName name="____________________obl12" localSheetId="7">#REF!</definedName>
    <definedName name="____________________obl13" localSheetId="6">#REF!</definedName>
    <definedName name="____________________obl13" localSheetId="7">#REF!</definedName>
    <definedName name="____________________obl14" localSheetId="6">#REF!</definedName>
    <definedName name="____________________obl14" localSheetId="7">#REF!</definedName>
    <definedName name="____________________obl15" localSheetId="6">#REF!</definedName>
    <definedName name="____________________obl15" localSheetId="7">#REF!</definedName>
    <definedName name="____________________obl16" localSheetId="6">#REF!</definedName>
    <definedName name="____________________obl16" localSheetId="7">#REF!</definedName>
    <definedName name="____________________obl17" localSheetId="6">#REF!</definedName>
    <definedName name="____________________obl17" localSheetId="7">#REF!</definedName>
    <definedName name="____________________obl1710" localSheetId="6">#REF!</definedName>
    <definedName name="____________________obl1710" localSheetId="7">#REF!</definedName>
    <definedName name="____________________obl1711" localSheetId="6">#REF!</definedName>
    <definedName name="____________________obl1711" localSheetId="7">#REF!</definedName>
    <definedName name="____________________obl1712" localSheetId="6">#REF!</definedName>
    <definedName name="____________________obl1712" localSheetId="7">#REF!</definedName>
    <definedName name="____________________obl1713" localSheetId="6">#REF!</definedName>
    <definedName name="____________________obl1713" localSheetId="7">#REF!</definedName>
    <definedName name="____________________obl1714" localSheetId="6">#REF!</definedName>
    <definedName name="____________________obl1714" localSheetId="7">#REF!</definedName>
    <definedName name="____________________obl1715" localSheetId="6">#REF!</definedName>
    <definedName name="____________________obl1715" localSheetId="7">#REF!</definedName>
    <definedName name="____________________obl1716" localSheetId="6">#REF!</definedName>
    <definedName name="____________________obl1716" localSheetId="7">#REF!</definedName>
    <definedName name="____________________obl1717" localSheetId="6">#REF!</definedName>
    <definedName name="____________________obl1717" localSheetId="7">#REF!</definedName>
    <definedName name="____________________obl1718" localSheetId="6">#REF!</definedName>
    <definedName name="____________________obl1718" localSheetId="7">#REF!</definedName>
    <definedName name="____________________obl1719" localSheetId="6">#REF!</definedName>
    <definedName name="____________________obl1719" localSheetId="7">#REF!</definedName>
    <definedName name="____________________obl173" localSheetId="6">#REF!</definedName>
    <definedName name="____________________obl173" localSheetId="7">#REF!</definedName>
    <definedName name="____________________obl174" localSheetId="6">#REF!</definedName>
    <definedName name="____________________obl174" localSheetId="7">#REF!</definedName>
    <definedName name="____________________obl175" localSheetId="6">#REF!</definedName>
    <definedName name="____________________obl175" localSheetId="7">#REF!</definedName>
    <definedName name="____________________obl176" localSheetId="6">#REF!</definedName>
    <definedName name="____________________obl176" localSheetId="7">#REF!</definedName>
    <definedName name="____________________obl177" localSheetId="6">#REF!</definedName>
    <definedName name="____________________obl177" localSheetId="7">#REF!</definedName>
    <definedName name="____________________obl178" localSheetId="6">#REF!</definedName>
    <definedName name="____________________obl178" localSheetId="7">#REF!</definedName>
    <definedName name="____________________obl179" localSheetId="6">#REF!</definedName>
    <definedName name="____________________obl179" localSheetId="7">#REF!</definedName>
    <definedName name="____________________obl18" localSheetId="6">#REF!</definedName>
    <definedName name="____________________obl18" localSheetId="7">#REF!</definedName>
    <definedName name="____________________obl181" localSheetId="6">#REF!</definedName>
    <definedName name="____________________obl181" localSheetId="7">#REF!</definedName>
    <definedName name="____________________obl1816" localSheetId="6">#REF!</definedName>
    <definedName name="____________________obl1816" localSheetId="7">#REF!</definedName>
    <definedName name="____________________obl1820" localSheetId="6">#REF!</definedName>
    <definedName name="____________________obl1820" localSheetId="7">#REF!</definedName>
    <definedName name="____________________obl1821" localSheetId="6">#REF!</definedName>
    <definedName name="____________________obl1821" localSheetId="7">#REF!</definedName>
    <definedName name="____________________obl1822" localSheetId="6">#REF!</definedName>
    <definedName name="____________________obl1822" localSheetId="7">#REF!</definedName>
    <definedName name="____________________obl1823" localSheetId="6">#REF!</definedName>
    <definedName name="____________________obl1823" localSheetId="7">#REF!</definedName>
    <definedName name="____________________obl1824" localSheetId="6">#REF!</definedName>
    <definedName name="____________________obl1824" localSheetId="7">#REF!</definedName>
    <definedName name="____________________obl1825" localSheetId="6">#REF!</definedName>
    <definedName name="____________________obl1825" localSheetId="7">#REF!</definedName>
    <definedName name="____________________obl1826" localSheetId="6">#REF!</definedName>
    <definedName name="____________________obl1826" localSheetId="7">#REF!</definedName>
    <definedName name="____________________obl1827" localSheetId="6">#REF!</definedName>
    <definedName name="____________________obl1827" localSheetId="7">#REF!</definedName>
    <definedName name="____________________obl1828" localSheetId="6">#REF!</definedName>
    <definedName name="____________________obl1828" localSheetId="7">#REF!</definedName>
    <definedName name="____________________obl1829" localSheetId="6">#REF!</definedName>
    <definedName name="____________________obl1829" localSheetId="7">#REF!</definedName>
    <definedName name="____________________obl183" localSheetId="6">#REF!</definedName>
    <definedName name="____________________obl183" localSheetId="7">#REF!</definedName>
    <definedName name="____________________obl1831" localSheetId="6">#REF!</definedName>
    <definedName name="____________________obl1831" localSheetId="7">#REF!</definedName>
    <definedName name="____________________obl1832" localSheetId="6">#REF!</definedName>
    <definedName name="____________________obl1832" localSheetId="7">#REF!</definedName>
    <definedName name="____________________obl184" localSheetId="6">#REF!</definedName>
    <definedName name="____________________obl184" localSheetId="7">#REF!</definedName>
    <definedName name="____________________obl185" localSheetId="6">#REF!</definedName>
    <definedName name="____________________obl185" localSheetId="7">#REF!</definedName>
    <definedName name="____________________obl186" localSheetId="6">#REF!</definedName>
    <definedName name="____________________obl186" localSheetId="7">#REF!</definedName>
    <definedName name="____________________obl187" localSheetId="6">#REF!</definedName>
    <definedName name="____________________obl187" localSheetId="7">#REF!</definedName>
    <definedName name="___________________obl11" localSheetId="4">#REF!</definedName>
    <definedName name="___________________obl11" localSheetId="5">#REF!</definedName>
    <definedName name="___________________obl11" localSheetId="3">#REF!</definedName>
    <definedName name="___________________obl11" localSheetId="7">#REF!</definedName>
    <definedName name="___________________obl11">#REF!</definedName>
    <definedName name="___________________obl12" localSheetId="4">#REF!</definedName>
    <definedName name="___________________obl12" localSheetId="5">#REF!</definedName>
    <definedName name="___________________obl12" localSheetId="3">#REF!</definedName>
    <definedName name="___________________obl12" localSheetId="7">#REF!</definedName>
    <definedName name="___________________obl12">#REF!</definedName>
    <definedName name="___________________obl13" localSheetId="4">#REF!</definedName>
    <definedName name="___________________obl13" localSheetId="5">#REF!</definedName>
    <definedName name="___________________obl13" localSheetId="3">#REF!</definedName>
    <definedName name="___________________obl13" localSheetId="7">#REF!</definedName>
    <definedName name="___________________obl13">#REF!</definedName>
    <definedName name="___________________obl14" localSheetId="4">#REF!</definedName>
    <definedName name="___________________obl14" localSheetId="5">#REF!</definedName>
    <definedName name="___________________obl14" localSheetId="3">#REF!</definedName>
    <definedName name="___________________obl14" localSheetId="7">#REF!</definedName>
    <definedName name="___________________obl14">#REF!</definedName>
    <definedName name="___________________obl15" localSheetId="4">#REF!</definedName>
    <definedName name="___________________obl15" localSheetId="5">#REF!</definedName>
    <definedName name="___________________obl15" localSheetId="3">#REF!</definedName>
    <definedName name="___________________obl15" localSheetId="7">#REF!</definedName>
    <definedName name="___________________obl15">#REF!</definedName>
    <definedName name="___________________obl16" localSheetId="4">#REF!</definedName>
    <definedName name="___________________obl16" localSheetId="5">#REF!</definedName>
    <definedName name="___________________obl16" localSheetId="3">#REF!</definedName>
    <definedName name="___________________obl16" localSheetId="7">#REF!</definedName>
    <definedName name="___________________obl16">#REF!</definedName>
    <definedName name="___________________obl17" localSheetId="4">#REF!</definedName>
    <definedName name="___________________obl17" localSheetId="5">#REF!</definedName>
    <definedName name="___________________obl17" localSheetId="3">#REF!</definedName>
    <definedName name="___________________obl17" localSheetId="7">#REF!</definedName>
    <definedName name="___________________obl17">#REF!</definedName>
    <definedName name="___________________obl1710" localSheetId="4">#REF!</definedName>
    <definedName name="___________________obl1710" localSheetId="5">#REF!</definedName>
    <definedName name="___________________obl1710" localSheetId="3">#REF!</definedName>
    <definedName name="___________________obl1710" localSheetId="7">#REF!</definedName>
    <definedName name="___________________obl1710">#REF!</definedName>
    <definedName name="___________________obl1711" localSheetId="4">#REF!</definedName>
    <definedName name="___________________obl1711" localSheetId="5">#REF!</definedName>
    <definedName name="___________________obl1711" localSheetId="3">#REF!</definedName>
    <definedName name="___________________obl1711" localSheetId="7">#REF!</definedName>
    <definedName name="___________________obl1711">#REF!</definedName>
    <definedName name="___________________obl1712" localSheetId="4">#REF!</definedName>
    <definedName name="___________________obl1712" localSheetId="5">#REF!</definedName>
    <definedName name="___________________obl1712" localSheetId="3">#REF!</definedName>
    <definedName name="___________________obl1712" localSheetId="7">#REF!</definedName>
    <definedName name="___________________obl1712">#REF!</definedName>
    <definedName name="___________________obl1713" localSheetId="4">#REF!</definedName>
    <definedName name="___________________obl1713" localSheetId="5">#REF!</definedName>
    <definedName name="___________________obl1713" localSheetId="3">#REF!</definedName>
    <definedName name="___________________obl1713" localSheetId="7">#REF!</definedName>
    <definedName name="___________________obl1713">#REF!</definedName>
    <definedName name="___________________obl1714" localSheetId="4">#REF!</definedName>
    <definedName name="___________________obl1714" localSheetId="5">#REF!</definedName>
    <definedName name="___________________obl1714" localSheetId="3">#REF!</definedName>
    <definedName name="___________________obl1714" localSheetId="7">#REF!</definedName>
    <definedName name="___________________obl1714">#REF!</definedName>
    <definedName name="___________________obl1715" localSheetId="4">#REF!</definedName>
    <definedName name="___________________obl1715" localSheetId="5">#REF!</definedName>
    <definedName name="___________________obl1715" localSheetId="3">#REF!</definedName>
    <definedName name="___________________obl1715" localSheetId="7">#REF!</definedName>
    <definedName name="___________________obl1715">#REF!</definedName>
    <definedName name="___________________obl1716" localSheetId="4">#REF!</definedName>
    <definedName name="___________________obl1716" localSheetId="5">#REF!</definedName>
    <definedName name="___________________obl1716" localSheetId="3">#REF!</definedName>
    <definedName name="___________________obl1716" localSheetId="7">#REF!</definedName>
    <definedName name="___________________obl1716">#REF!</definedName>
    <definedName name="___________________obl1717" localSheetId="4">#REF!</definedName>
    <definedName name="___________________obl1717" localSheetId="5">#REF!</definedName>
    <definedName name="___________________obl1717" localSheetId="3">#REF!</definedName>
    <definedName name="___________________obl1717" localSheetId="7">#REF!</definedName>
    <definedName name="___________________obl1717">#REF!</definedName>
    <definedName name="___________________obl1718" localSheetId="4">#REF!</definedName>
    <definedName name="___________________obl1718" localSheetId="5">#REF!</definedName>
    <definedName name="___________________obl1718" localSheetId="3">#REF!</definedName>
    <definedName name="___________________obl1718" localSheetId="7">#REF!</definedName>
    <definedName name="___________________obl1718">#REF!</definedName>
    <definedName name="___________________obl1719" localSheetId="4">#REF!</definedName>
    <definedName name="___________________obl1719" localSheetId="5">#REF!</definedName>
    <definedName name="___________________obl1719" localSheetId="3">#REF!</definedName>
    <definedName name="___________________obl1719" localSheetId="7">#REF!</definedName>
    <definedName name="___________________obl1719">#REF!</definedName>
    <definedName name="___________________obl173" localSheetId="4">#REF!</definedName>
    <definedName name="___________________obl173" localSheetId="5">#REF!</definedName>
    <definedName name="___________________obl173" localSheetId="3">#REF!</definedName>
    <definedName name="___________________obl173" localSheetId="7">#REF!</definedName>
    <definedName name="___________________obl173">#REF!</definedName>
    <definedName name="___________________obl174" localSheetId="4">#REF!</definedName>
    <definedName name="___________________obl174" localSheetId="5">#REF!</definedName>
    <definedName name="___________________obl174" localSheetId="3">#REF!</definedName>
    <definedName name="___________________obl174" localSheetId="7">#REF!</definedName>
    <definedName name="___________________obl174">#REF!</definedName>
    <definedName name="___________________obl175" localSheetId="4">#REF!</definedName>
    <definedName name="___________________obl175" localSheetId="5">#REF!</definedName>
    <definedName name="___________________obl175" localSheetId="3">#REF!</definedName>
    <definedName name="___________________obl175" localSheetId="7">#REF!</definedName>
    <definedName name="___________________obl175">#REF!</definedName>
    <definedName name="___________________obl176" localSheetId="4">#REF!</definedName>
    <definedName name="___________________obl176" localSheetId="5">#REF!</definedName>
    <definedName name="___________________obl176" localSheetId="3">#REF!</definedName>
    <definedName name="___________________obl176" localSheetId="7">#REF!</definedName>
    <definedName name="___________________obl176">#REF!</definedName>
    <definedName name="___________________obl177" localSheetId="4">#REF!</definedName>
    <definedName name="___________________obl177" localSheetId="5">#REF!</definedName>
    <definedName name="___________________obl177" localSheetId="3">#REF!</definedName>
    <definedName name="___________________obl177" localSheetId="7">#REF!</definedName>
    <definedName name="___________________obl177">#REF!</definedName>
    <definedName name="___________________obl178" localSheetId="4">#REF!</definedName>
    <definedName name="___________________obl178" localSheetId="5">#REF!</definedName>
    <definedName name="___________________obl178" localSheetId="3">#REF!</definedName>
    <definedName name="___________________obl178" localSheetId="7">#REF!</definedName>
    <definedName name="___________________obl178">#REF!</definedName>
    <definedName name="___________________obl179" localSheetId="4">#REF!</definedName>
    <definedName name="___________________obl179" localSheetId="5">#REF!</definedName>
    <definedName name="___________________obl179" localSheetId="3">#REF!</definedName>
    <definedName name="___________________obl179" localSheetId="7">#REF!</definedName>
    <definedName name="___________________obl179">#REF!</definedName>
    <definedName name="___________________obl18" localSheetId="4">#REF!</definedName>
    <definedName name="___________________obl18" localSheetId="5">#REF!</definedName>
    <definedName name="___________________obl18" localSheetId="3">#REF!</definedName>
    <definedName name="___________________obl18" localSheetId="7">#REF!</definedName>
    <definedName name="___________________obl18">#REF!</definedName>
    <definedName name="___________________obl181" localSheetId="4">#REF!</definedName>
    <definedName name="___________________obl181" localSheetId="5">#REF!</definedName>
    <definedName name="___________________obl181" localSheetId="3">#REF!</definedName>
    <definedName name="___________________obl181" localSheetId="7">#REF!</definedName>
    <definedName name="___________________obl181">#REF!</definedName>
    <definedName name="___________________obl1816" localSheetId="4">#REF!</definedName>
    <definedName name="___________________obl1816" localSheetId="5">#REF!</definedName>
    <definedName name="___________________obl1816" localSheetId="3">#REF!</definedName>
    <definedName name="___________________obl1816" localSheetId="7">#REF!</definedName>
    <definedName name="___________________obl1816">#REF!</definedName>
    <definedName name="___________________obl1820" localSheetId="4">#REF!</definedName>
    <definedName name="___________________obl1820" localSheetId="5">#REF!</definedName>
    <definedName name="___________________obl1820" localSheetId="3">#REF!</definedName>
    <definedName name="___________________obl1820" localSheetId="7">#REF!</definedName>
    <definedName name="___________________obl1820">#REF!</definedName>
    <definedName name="___________________obl1821" localSheetId="4">#REF!</definedName>
    <definedName name="___________________obl1821" localSheetId="5">#REF!</definedName>
    <definedName name="___________________obl1821" localSheetId="3">#REF!</definedName>
    <definedName name="___________________obl1821" localSheetId="7">#REF!</definedName>
    <definedName name="___________________obl1821">#REF!</definedName>
    <definedName name="___________________obl1822" localSheetId="4">#REF!</definedName>
    <definedName name="___________________obl1822" localSheetId="5">#REF!</definedName>
    <definedName name="___________________obl1822" localSheetId="3">#REF!</definedName>
    <definedName name="___________________obl1822" localSheetId="7">#REF!</definedName>
    <definedName name="___________________obl1822">#REF!</definedName>
    <definedName name="___________________obl1823" localSheetId="4">#REF!</definedName>
    <definedName name="___________________obl1823" localSheetId="5">#REF!</definedName>
    <definedName name="___________________obl1823" localSheetId="3">#REF!</definedName>
    <definedName name="___________________obl1823" localSheetId="7">#REF!</definedName>
    <definedName name="___________________obl1823">#REF!</definedName>
    <definedName name="___________________obl1824" localSheetId="4">#REF!</definedName>
    <definedName name="___________________obl1824" localSheetId="5">#REF!</definedName>
    <definedName name="___________________obl1824" localSheetId="3">#REF!</definedName>
    <definedName name="___________________obl1824" localSheetId="7">#REF!</definedName>
    <definedName name="___________________obl1824">#REF!</definedName>
    <definedName name="___________________obl1825" localSheetId="4">#REF!</definedName>
    <definedName name="___________________obl1825" localSheetId="5">#REF!</definedName>
    <definedName name="___________________obl1825" localSheetId="3">#REF!</definedName>
    <definedName name="___________________obl1825" localSheetId="7">#REF!</definedName>
    <definedName name="___________________obl1825">#REF!</definedName>
    <definedName name="___________________obl1826" localSheetId="4">#REF!</definedName>
    <definedName name="___________________obl1826" localSheetId="5">#REF!</definedName>
    <definedName name="___________________obl1826" localSheetId="3">#REF!</definedName>
    <definedName name="___________________obl1826" localSheetId="7">#REF!</definedName>
    <definedName name="___________________obl1826">#REF!</definedName>
    <definedName name="___________________obl1827" localSheetId="4">#REF!</definedName>
    <definedName name="___________________obl1827" localSheetId="5">#REF!</definedName>
    <definedName name="___________________obl1827" localSheetId="3">#REF!</definedName>
    <definedName name="___________________obl1827" localSheetId="7">#REF!</definedName>
    <definedName name="___________________obl1827">#REF!</definedName>
    <definedName name="___________________obl1828" localSheetId="4">#REF!</definedName>
    <definedName name="___________________obl1828" localSheetId="5">#REF!</definedName>
    <definedName name="___________________obl1828" localSheetId="3">#REF!</definedName>
    <definedName name="___________________obl1828" localSheetId="7">#REF!</definedName>
    <definedName name="___________________obl1828">#REF!</definedName>
    <definedName name="___________________obl1829" localSheetId="4">#REF!</definedName>
    <definedName name="___________________obl1829" localSheetId="5">#REF!</definedName>
    <definedName name="___________________obl1829" localSheetId="3">#REF!</definedName>
    <definedName name="___________________obl1829" localSheetId="7">#REF!</definedName>
    <definedName name="___________________obl1829">#REF!</definedName>
    <definedName name="___________________obl183" localSheetId="4">#REF!</definedName>
    <definedName name="___________________obl183" localSheetId="5">#REF!</definedName>
    <definedName name="___________________obl183" localSheetId="3">#REF!</definedName>
    <definedName name="___________________obl183" localSheetId="7">#REF!</definedName>
    <definedName name="___________________obl183">#REF!</definedName>
    <definedName name="___________________obl1831" localSheetId="4">#REF!</definedName>
    <definedName name="___________________obl1831" localSheetId="5">#REF!</definedName>
    <definedName name="___________________obl1831" localSheetId="3">#REF!</definedName>
    <definedName name="___________________obl1831" localSheetId="7">#REF!</definedName>
    <definedName name="___________________obl1831">#REF!</definedName>
    <definedName name="___________________obl1832" localSheetId="4">#REF!</definedName>
    <definedName name="___________________obl1832" localSheetId="5">#REF!</definedName>
    <definedName name="___________________obl1832" localSheetId="3">#REF!</definedName>
    <definedName name="___________________obl1832" localSheetId="7">#REF!</definedName>
    <definedName name="___________________obl1832">#REF!</definedName>
    <definedName name="___________________obl184" localSheetId="4">#REF!</definedName>
    <definedName name="___________________obl184" localSheetId="5">#REF!</definedName>
    <definedName name="___________________obl184" localSheetId="3">#REF!</definedName>
    <definedName name="___________________obl184" localSheetId="7">#REF!</definedName>
    <definedName name="___________________obl184">#REF!</definedName>
    <definedName name="___________________obl185" localSheetId="4">#REF!</definedName>
    <definedName name="___________________obl185" localSheetId="5">#REF!</definedName>
    <definedName name="___________________obl185" localSheetId="3">#REF!</definedName>
    <definedName name="___________________obl185" localSheetId="7">#REF!</definedName>
    <definedName name="___________________obl185">#REF!</definedName>
    <definedName name="___________________obl186" localSheetId="4">#REF!</definedName>
    <definedName name="___________________obl186" localSheetId="5">#REF!</definedName>
    <definedName name="___________________obl186" localSheetId="3">#REF!</definedName>
    <definedName name="___________________obl186" localSheetId="7">#REF!</definedName>
    <definedName name="___________________obl186">#REF!</definedName>
    <definedName name="___________________obl187" localSheetId="4">#REF!</definedName>
    <definedName name="___________________obl187" localSheetId="5">#REF!</definedName>
    <definedName name="___________________obl187" localSheetId="3">#REF!</definedName>
    <definedName name="___________________obl187" localSheetId="7">#REF!</definedName>
    <definedName name="___________________obl187">#REF!</definedName>
    <definedName name="__________________obl11" localSheetId="8">#REF!</definedName>
    <definedName name="__________________obl12" localSheetId="8">#REF!</definedName>
    <definedName name="__________________obl13" localSheetId="8">#REF!</definedName>
    <definedName name="__________________obl14" localSheetId="8">#REF!</definedName>
    <definedName name="__________________obl15" localSheetId="8">#REF!</definedName>
    <definedName name="__________________obl16" localSheetId="8">#REF!</definedName>
    <definedName name="__________________obl17" localSheetId="8">#REF!</definedName>
    <definedName name="__________________obl1710" localSheetId="8">#REF!</definedName>
    <definedName name="__________________obl1711" localSheetId="8">#REF!</definedName>
    <definedName name="__________________obl1712" localSheetId="8">#REF!</definedName>
    <definedName name="__________________obl1713" localSheetId="8">#REF!</definedName>
    <definedName name="__________________obl1714" localSheetId="8">#REF!</definedName>
    <definedName name="__________________obl1715" localSheetId="8">#REF!</definedName>
    <definedName name="__________________obl1716" localSheetId="8">#REF!</definedName>
    <definedName name="__________________obl1717" localSheetId="8">#REF!</definedName>
    <definedName name="__________________obl1718" localSheetId="8">#REF!</definedName>
    <definedName name="__________________obl1719" localSheetId="8">#REF!</definedName>
    <definedName name="__________________obl173" localSheetId="8">#REF!</definedName>
    <definedName name="__________________obl174" localSheetId="8">#REF!</definedName>
    <definedName name="__________________obl175" localSheetId="8">#REF!</definedName>
    <definedName name="__________________obl176" localSheetId="8">#REF!</definedName>
    <definedName name="__________________obl177" localSheetId="8">#REF!</definedName>
    <definedName name="__________________obl178" localSheetId="8">#REF!</definedName>
    <definedName name="__________________obl179" localSheetId="8">#REF!</definedName>
    <definedName name="__________________obl18" localSheetId="8">#REF!</definedName>
    <definedName name="__________________obl181" localSheetId="8">#REF!</definedName>
    <definedName name="__________________obl1816" localSheetId="8">#REF!</definedName>
    <definedName name="__________________obl1820" localSheetId="8">#REF!</definedName>
    <definedName name="__________________obl1821" localSheetId="8">#REF!</definedName>
    <definedName name="__________________obl1822" localSheetId="8">#REF!</definedName>
    <definedName name="__________________obl1823" localSheetId="8">#REF!</definedName>
    <definedName name="__________________obl1824" localSheetId="8">#REF!</definedName>
    <definedName name="__________________obl1825" localSheetId="8">#REF!</definedName>
    <definedName name="__________________obl1826" localSheetId="8">#REF!</definedName>
    <definedName name="__________________obl1827" localSheetId="8">#REF!</definedName>
    <definedName name="__________________obl1828" localSheetId="8">#REF!</definedName>
    <definedName name="__________________obl1829" localSheetId="8">#REF!</definedName>
    <definedName name="__________________obl183" localSheetId="8">#REF!</definedName>
    <definedName name="__________________obl1831" localSheetId="8">#REF!</definedName>
    <definedName name="__________________obl1832" localSheetId="8">#REF!</definedName>
    <definedName name="__________________obl184" localSheetId="8">#REF!</definedName>
    <definedName name="__________________obl185" localSheetId="8">#REF!</definedName>
    <definedName name="__________________obl186" localSheetId="8">#REF!</definedName>
    <definedName name="__________________obl187" localSheetId="8">#REF!</definedName>
    <definedName name="_________________obl11" localSheetId="4">#REF!</definedName>
    <definedName name="_________________obl11" localSheetId="5">#REF!</definedName>
    <definedName name="_________________obl11" localSheetId="3">#REF!</definedName>
    <definedName name="_________________obl11" localSheetId="7">#REF!</definedName>
    <definedName name="_________________obl11">#REF!</definedName>
    <definedName name="_________________obl12" localSheetId="4">#REF!</definedName>
    <definedName name="_________________obl12" localSheetId="5">#REF!</definedName>
    <definedName name="_________________obl12" localSheetId="3">#REF!</definedName>
    <definedName name="_________________obl12" localSheetId="7">#REF!</definedName>
    <definedName name="_________________obl12">#REF!</definedName>
    <definedName name="_________________obl13" localSheetId="4">#REF!</definedName>
    <definedName name="_________________obl13" localSheetId="5">#REF!</definedName>
    <definedName name="_________________obl13" localSheetId="3">#REF!</definedName>
    <definedName name="_________________obl13" localSheetId="7">#REF!</definedName>
    <definedName name="_________________obl13">#REF!</definedName>
    <definedName name="_________________obl14" localSheetId="4">#REF!</definedName>
    <definedName name="_________________obl14" localSheetId="5">#REF!</definedName>
    <definedName name="_________________obl14" localSheetId="3">#REF!</definedName>
    <definedName name="_________________obl14" localSheetId="7">#REF!</definedName>
    <definedName name="_________________obl14">#REF!</definedName>
    <definedName name="_________________obl15" localSheetId="4">#REF!</definedName>
    <definedName name="_________________obl15" localSheetId="5">#REF!</definedName>
    <definedName name="_________________obl15" localSheetId="3">#REF!</definedName>
    <definedName name="_________________obl15" localSheetId="7">#REF!</definedName>
    <definedName name="_________________obl15">#REF!</definedName>
    <definedName name="_________________obl16" localSheetId="4">#REF!</definedName>
    <definedName name="_________________obl16" localSheetId="5">#REF!</definedName>
    <definedName name="_________________obl16" localSheetId="3">#REF!</definedName>
    <definedName name="_________________obl16" localSheetId="7">#REF!</definedName>
    <definedName name="_________________obl16">#REF!</definedName>
    <definedName name="_________________obl17" localSheetId="4">#REF!</definedName>
    <definedName name="_________________obl17" localSheetId="5">#REF!</definedName>
    <definedName name="_________________obl17" localSheetId="3">#REF!</definedName>
    <definedName name="_________________obl17" localSheetId="7">#REF!</definedName>
    <definedName name="_________________obl17">#REF!</definedName>
    <definedName name="_________________obl1710" localSheetId="4">#REF!</definedName>
    <definedName name="_________________obl1710" localSheetId="5">#REF!</definedName>
    <definedName name="_________________obl1710" localSheetId="3">#REF!</definedName>
    <definedName name="_________________obl1710" localSheetId="7">#REF!</definedName>
    <definedName name="_________________obl1710">#REF!</definedName>
    <definedName name="_________________obl1711" localSheetId="4">#REF!</definedName>
    <definedName name="_________________obl1711" localSheetId="5">#REF!</definedName>
    <definedName name="_________________obl1711" localSheetId="3">#REF!</definedName>
    <definedName name="_________________obl1711" localSheetId="7">#REF!</definedName>
    <definedName name="_________________obl1711">#REF!</definedName>
    <definedName name="_________________obl1712" localSheetId="4">#REF!</definedName>
    <definedName name="_________________obl1712" localSheetId="5">#REF!</definedName>
    <definedName name="_________________obl1712" localSheetId="3">#REF!</definedName>
    <definedName name="_________________obl1712" localSheetId="7">#REF!</definedName>
    <definedName name="_________________obl1712">#REF!</definedName>
    <definedName name="_________________obl1713" localSheetId="4">#REF!</definedName>
    <definedName name="_________________obl1713" localSheetId="5">#REF!</definedName>
    <definedName name="_________________obl1713" localSheetId="3">#REF!</definedName>
    <definedName name="_________________obl1713" localSheetId="7">#REF!</definedName>
    <definedName name="_________________obl1713">#REF!</definedName>
    <definedName name="_________________obl1714" localSheetId="4">#REF!</definedName>
    <definedName name="_________________obl1714" localSheetId="5">#REF!</definedName>
    <definedName name="_________________obl1714" localSheetId="3">#REF!</definedName>
    <definedName name="_________________obl1714" localSheetId="7">#REF!</definedName>
    <definedName name="_________________obl1714">#REF!</definedName>
    <definedName name="_________________obl1715" localSheetId="4">#REF!</definedName>
    <definedName name="_________________obl1715" localSheetId="5">#REF!</definedName>
    <definedName name="_________________obl1715" localSheetId="3">#REF!</definedName>
    <definedName name="_________________obl1715" localSheetId="7">#REF!</definedName>
    <definedName name="_________________obl1715">#REF!</definedName>
    <definedName name="_________________obl1716" localSheetId="4">#REF!</definedName>
    <definedName name="_________________obl1716" localSheetId="5">#REF!</definedName>
    <definedName name="_________________obl1716" localSheetId="3">#REF!</definedName>
    <definedName name="_________________obl1716" localSheetId="7">#REF!</definedName>
    <definedName name="_________________obl1716">#REF!</definedName>
    <definedName name="_________________obl1717" localSheetId="4">#REF!</definedName>
    <definedName name="_________________obl1717" localSheetId="5">#REF!</definedName>
    <definedName name="_________________obl1717" localSheetId="3">#REF!</definedName>
    <definedName name="_________________obl1717" localSheetId="7">#REF!</definedName>
    <definedName name="_________________obl1717">#REF!</definedName>
    <definedName name="_________________obl1718" localSheetId="4">#REF!</definedName>
    <definedName name="_________________obl1718" localSheetId="5">#REF!</definedName>
    <definedName name="_________________obl1718" localSheetId="3">#REF!</definedName>
    <definedName name="_________________obl1718" localSheetId="7">#REF!</definedName>
    <definedName name="_________________obl1718">#REF!</definedName>
    <definedName name="_________________obl1719" localSheetId="4">#REF!</definedName>
    <definedName name="_________________obl1719" localSheetId="5">#REF!</definedName>
    <definedName name="_________________obl1719" localSheetId="3">#REF!</definedName>
    <definedName name="_________________obl1719" localSheetId="7">#REF!</definedName>
    <definedName name="_________________obl1719">#REF!</definedName>
    <definedName name="_________________obl173" localSheetId="4">#REF!</definedName>
    <definedName name="_________________obl173" localSheetId="5">#REF!</definedName>
    <definedName name="_________________obl173" localSheetId="3">#REF!</definedName>
    <definedName name="_________________obl173" localSheetId="7">#REF!</definedName>
    <definedName name="_________________obl173">#REF!</definedName>
    <definedName name="_________________obl174" localSheetId="4">#REF!</definedName>
    <definedName name="_________________obl174" localSheetId="5">#REF!</definedName>
    <definedName name="_________________obl174" localSheetId="3">#REF!</definedName>
    <definedName name="_________________obl174" localSheetId="7">#REF!</definedName>
    <definedName name="_________________obl174">#REF!</definedName>
    <definedName name="_________________obl175" localSheetId="4">#REF!</definedName>
    <definedName name="_________________obl175" localSheetId="5">#REF!</definedName>
    <definedName name="_________________obl175" localSheetId="3">#REF!</definedName>
    <definedName name="_________________obl175" localSheetId="7">#REF!</definedName>
    <definedName name="_________________obl175">#REF!</definedName>
    <definedName name="_________________obl176" localSheetId="4">#REF!</definedName>
    <definedName name="_________________obl176" localSheetId="5">#REF!</definedName>
    <definedName name="_________________obl176" localSheetId="3">#REF!</definedName>
    <definedName name="_________________obl176" localSheetId="7">#REF!</definedName>
    <definedName name="_________________obl176">#REF!</definedName>
    <definedName name="_________________obl177" localSheetId="4">#REF!</definedName>
    <definedName name="_________________obl177" localSheetId="5">#REF!</definedName>
    <definedName name="_________________obl177" localSheetId="3">#REF!</definedName>
    <definedName name="_________________obl177" localSheetId="7">#REF!</definedName>
    <definedName name="_________________obl177">#REF!</definedName>
    <definedName name="_________________obl178" localSheetId="4">#REF!</definedName>
    <definedName name="_________________obl178" localSheetId="5">#REF!</definedName>
    <definedName name="_________________obl178" localSheetId="3">#REF!</definedName>
    <definedName name="_________________obl178" localSheetId="7">#REF!</definedName>
    <definedName name="_________________obl178">#REF!</definedName>
    <definedName name="_________________obl179" localSheetId="4">#REF!</definedName>
    <definedName name="_________________obl179" localSheetId="5">#REF!</definedName>
    <definedName name="_________________obl179" localSheetId="3">#REF!</definedName>
    <definedName name="_________________obl179" localSheetId="7">#REF!</definedName>
    <definedName name="_________________obl179">#REF!</definedName>
    <definedName name="_________________obl18" localSheetId="4">#REF!</definedName>
    <definedName name="_________________obl18" localSheetId="5">#REF!</definedName>
    <definedName name="_________________obl18" localSheetId="3">#REF!</definedName>
    <definedName name="_________________obl18" localSheetId="7">#REF!</definedName>
    <definedName name="_________________obl18">#REF!</definedName>
    <definedName name="_________________obl181" localSheetId="4">#REF!</definedName>
    <definedName name="_________________obl181" localSheetId="5">#REF!</definedName>
    <definedName name="_________________obl181" localSheetId="3">#REF!</definedName>
    <definedName name="_________________obl181" localSheetId="7">#REF!</definedName>
    <definedName name="_________________obl181">#REF!</definedName>
    <definedName name="_________________obl1816" localSheetId="4">#REF!</definedName>
    <definedName name="_________________obl1816" localSheetId="5">#REF!</definedName>
    <definedName name="_________________obl1816" localSheetId="3">#REF!</definedName>
    <definedName name="_________________obl1816" localSheetId="7">#REF!</definedName>
    <definedName name="_________________obl1816">#REF!</definedName>
    <definedName name="_________________obl1820" localSheetId="4">#REF!</definedName>
    <definedName name="_________________obl1820" localSheetId="5">#REF!</definedName>
    <definedName name="_________________obl1820" localSheetId="3">#REF!</definedName>
    <definedName name="_________________obl1820" localSheetId="7">#REF!</definedName>
    <definedName name="_________________obl1820">#REF!</definedName>
    <definedName name="_________________obl1821" localSheetId="4">#REF!</definedName>
    <definedName name="_________________obl1821" localSheetId="5">#REF!</definedName>
    <definedName name="_________________obl1821" localSheetId="3">#REF!</definedName>
    <definedName name="_________________obl1821" localSheetId="7">#REF!</definedName>
    <definedName name="_________________obl1821">#REF!</definedName>
    <definedName name="_________________obl1822" localSheetId="4">#REF!</definedName>
    <definedName name="_________________obl1822" localSheetId="5">#REF!</definedName>
    <definedName name="_________________obl1822" localSheetId="3">#REF!</definedName>
    <definedName name="_________________obl1822" localSheetId="7">#REF!</definedName>
    <definedName name="_________________obl1822">#REF!</definedName>
    <definedName name="_________________obl1823" localSheetId="4">#REF!</definedName>
    <definedName name="_________________obl1823" localSheetId="5">#REF!</definedName>
    <definedName name="_________________obl1823" localSheetId="3">#REF!</definedName>
    <definedName name="_________________obl1823" localSheetId="7">#REF!</definedName>
    <definedName name="_________________obl1823">#REF!</definedName>
    <definedName name="_________________obl1824" localSheetId="4">#REF!</definedName>
    <definedName name="_________________obl1824" localSheetId="5">#REF!</definedName>
    <definedName name="_________________obl1824" localSheetId="3">#REF!</definedName>
    <definedName name="_________________obl1824" localSheetId="7">#REF!</definedName>
    <definedName name="_________________obl1824">#REF!</definedName>
    <definedName name="_________________obl1825" localSheetId="4">#REF!</definedName>
    <definedName name="_________________obl1825" localSheetId="5">#REF!</definedName>
    <definedName name="_________________obl1825" localSheetId="3">#REF!</definedName>
    <definedName name="_________________obl1825" localSheetId="7">#REF!</definedName>
    <definedName name="_________________obl1825">#REF!</definedName>
    <definedName name="_________________obl1826" localSheetId="4">#REF!</definedName>
    <definedName name="_________________obl1826" localSheetId="5">#REF!</definedName>
    <definedName name="_________________obl1826" localSheetId="3">#REF!</definedName>
    <definedName name="_________________obl1826" localSheetId="7">#REF!</definedName>
    <definedName name="_________________obl1826">#REF!</definedName>
    <definedName name="_________________obl1827" localSheetId="4">#REF!</definedName>
    <definedName name="_________________obl1827" localSheetId="5">#REF!</definedName>
    <definedName name="_________________obl1827" localSheetId="3">#REF!</definedName>
    <definedName name="_________________obl1827" localSheetId="7">#REF!</definedName>
    <definedName name="_________________obl1827">#REF!</definedName>
    <definedName name="_________________obl1828" localSheetId="4">#REF!</definedName>
    <definedName name="_________________obl1828" localSheetId="5">#REF!</definedName>
    <definedName name="_________________obl1828" localSheetId="3">#REF!</definedName>
    <definedName name="_________________obl1828" localSheetId="7">#REF!</definedName>
    <definedName name="_________________obl1828">#REF!</definedName>
    <definedName name="_________________obl1829" localSheetId="4">#REF!</definedName>
    <definedName name="_________________obl1829" localSheetId="5">#REF!</definedName>
    <definedName name="_________________obl1829" localSheetId="3">#REF!</definedName>
    <definedName name="_________________obl1829" localSheetId="7">#REF!</definedName>
    <definedName name="_________________obl1829">#REF!</definedName>
    <definedName name="_________________obl183" localSheetId="4">#REF!</definedName>
    <definedName name="_________________obl183" localSheetId="5">#REF!</definedName>
    <definedName name="_________________obl183" localSheetId="3">#REF!</definedName>
    <definedName name="_________________obl183" localSheetId="7">#REF!</definedName>
    <definedName name="_________________obl183">#REF!</definedName>
    <definedName name="_________________obl1831" localSheetId="4">#REF!</definedName>
    <definedName name="_________________obl1831" localSheetId="5">#REF!</definedName>
    <definedName name="_________________obl1831" localSheetId="3">#REF!</definedName>
    <definedName name="_________________obl1831" localSheetId="7">#REF!</definedName>
    <definedName name="_________________obl1831">#REF!</definedName>
    <definedName name="_________________obl1832" localSheetId="4">#REF!</definedName>
    <definedName name="_________________obl1832" localSheetId="5">#REF!</definedName>
    <definedName name="_________________obl1832" localSheetId="3">#REF!</definedName>
    <definedName name="_________________obl1832" localSheetId="7">#REF!</definedName>
    <definedName name="_________________obl1832">#REF!</definedName>
    <definedName name="_________________obl184" localSheetId="4">#REF!</definedName>
    <definedName name="_________________obl184" localSheetId="5">#REF!</definedName>
    <definedName name="_________________obl184" localSheetId="3">#REF!</definedName>
    <definedName name="_________________obl184" localSheetId="7">#REF!</definedName>
    <definedName name="_________________obl184">#REF!</definedName>
    <definedName name="_________________obl185" localSheetId="4">#REF!</definedName>
    <definedName name="_________________obl185" localSheetId="5">#REF!</definedName>
    <definedName name="_________________obl185" localSheetId="3">#REF!</definedName>
    <definedName name="_________________obl185" localSheetId="7">#REF!</definedName>
    <definedName name="_________________obl185">#REF!</definedName>
    <definedName name="_________________obl186" localSheetId="4">#REF!</definedName>
    <definedName name="_________________obl186" localSheetId="5">#REF!</definedName>
    <definedName name="_________________obl186" localSheetId="3">#REF!</definedName>
    <definedName name="_________________obl186" localSheetId="7">#REF!</definedName>
    <definedName name="_________________obl186">#REF!</definedName>
    <definedName name="_________________obl187" localSheetId="4">#REF!</definedName>
    <definedName name="_________________obl187" localSheetId="5">#REF!</definedName>
    <definedName name="_________________obl187" localSheetId="3">#REF!</definedName>
    <definedName name="_________________obl187" localSheetId="7">#REF!</definedName>
    <definedName name="_________________obl187">#REF!</definedName>
    <definedName name="_______________obl11" localSheetId="3">#REF!</definedName>
    <definedName name="_______________obl12" localSheetId="3">#REF!</definedName>
    <definedName name="_______________obl13" localSheetId="3">#REF!</definedName>
    <definedName name="_______________obl14" localSheetId="3">#REF!</definedName>
    <definedName name="_______________obl15" localSheetId="3">#REF!</definedName>
    <definedName name="_______________obl16" localSheetId="3">#REF!</definedName>
    <definedName name="_______________obl17" localSheetId="3">#REF!</definedName>
    <definedName name="_______________obl1710" localSheetId="3">#REF!</definedName>
    <definedName name="_______________obl1711" localSheetId="3">#REF!</definedName>
    <definedName name="_______________obl1712" localSheetId="3">#REF!</definedName>
    <definedName name="_______________obl1713" localSheetId="3">#REF!</definedName>
    <definedName name="_______________obl1714" localSheetId="3">#REF!</definedName>
    <definedName name="_______________obl1715" localSheetId="3">#REF!</definedName>
    <definedName name="_______________obl1716" localSheetId="3">#REF!</definedName>
    <definedName name="_______________obl1717" localSheetId="3">#REF!</definedName>
    <definedName name="_______________obl1718" localSheetId="3">#REF!</definedName>
    <definedName name="_______________obl1719" localSheetId="3">#REF!</definedName>
    <definedName name="_______________obl173" localSheetId="3">#REF!</definedName>
    <definedName name="_______________obl174" localSheetId="3">#REF!</definedName>
    <definedName name="_______________obl175" localSheetId="3">#REF!</definedName>
    <definedName name="_______________obl176" localSheetId="3">#REF!</definedName>
    <definedName name="_______________obl177" localSheetId="3">#REF!</definedName>
    <definedName name="_______________obl178" localSheetId="3">#REF!</definedName>
    <definedName name="_______________obl179" localSheetId="3">#REF!</definedName>
    <definedName name="_______________obl18" localSheetId="3">#REF!</definedName>
    <definedName name="_______________obl181" localSheetId="3">#REF!</definedName>
    <definedName name="_______________obl1816" localSheetId="3">#REF!</definedName>
    <definedName name="_______________obl1820" localSheetId="3">#REF!</definedName>
    <definedName name="_______________obl1821" localSheetId="3">#REF!</definedName>
    <definedName name="_______________obl1822" localSheetId="3">#REF!</definedName>
    <definedName name="_______________obl1823" localSheetId="3">#REF!</definedName>
    <definedName name="_______________obl1824" localSheetId="3">#REF!</definedName>
    <definedName name="_______________obl1825" localSheetId="3">#REF!</definedName>
    <definedName name="_______________obl1826" localSheetId="3">#REF!</definedName>
    <definedName name="_______________obl1827" localSheetId="3">#REF!</definedName>
    <definedName name="_______________obl1828" localSheetId="3">#REF!</definedName>
    <definedName name="_______________obl1829" localSheetId="3">#REF!</definedName>
    <definedName name="_______________obl183" localSheetId="3">#REF!</definedName>
    <definedName name="_______________obl1831" localSheetId="3">#REF!</definedName>
    <definedName name="_______________obl1832" localSheetId="3">#REF!</definedName>
    <definedName name="_______________obl184" localSheetId="3">#REF!</definedName>
    <definedName name="_______________obl185" localSheetId="3">#REF!</definedName>
    <definedName name="_______________obl186" localSheetId="3">#REF!</definedName>
    <definedName name="_______________obl187" localSheetId="3">#REF!</definedName>
    <definedName name="_____________obl11" localSheetId="5">#REF!</definedName>
    <definedName name="_____________obl12" localSheetId="5">#REF!</definedName>
    <definedName name="_____________obl13" localSheetId="5">#REF!</definedName>
    <definedName name="_____________obl14" localSheetId="5">#REF!</definedName>
    <definedName name="_____________obl15" localSheetId="5">#REF!</definedName>
    <definedName name="_____________obl16" localSheetId="5">#REF!</definedName>
    <definedName name="_____________obl17" localSheetId="5">#REF!</definedName>
    <definedName name="_____________obl1710" localSheetId="5">#REF!</definedName>
    <definedName name="_____________obl1711" localSheetId="5">#REF!</definedName>
    <definedName name="_____________obl1712" localSheetId="5">#REF!</definedName>
    <definedName name="_____________obl1713" localSheetId="5">#REF!</definedName>
    <definedName name="_____________obl1714" localSheetId="5">#REF!</definedName>
    <definedName name="_____________obl1715" localSheetId="5">#REF!</definedName>
    <definedName name="_____________obl1716" localSheetId="5">#REF!</definedName>
    <definedName name="_____________obl1717" localSheetId="5">#REF!</definedName>
    <definedName name="_____________obl1718" localSheetId="5">#REF!</definedName>
    <definedName name="_____________obl1719" localSheetId="5">#REF!</definedName>
    <definedName name="_____________obl173" localSheetId="5">#REF!</definedName>
    <definedName name="_____________obl174" localSheetId="5">#REF!</definedName>
    <definedName name="_____________obl175" localSheetId="5">#REF!</definedName>
    <definedName name="_____________obl176" localSheetId="5">#REF!</definedName>
    <definedName name="_____________obl177" localSheetId="5">#REF!</definedName>
    <definedName name="_____________obl178" localSheetId="5">#REF!</definedName>
    <definedName name="_____________obl179" localSheetId="5">#REF!</definedName>
    <definedName name="_____________obl18" localSheetId="5">#REF!</definedName>
    <definedName name="_____________obl181" localSheetId="5">#REF!</definedName>
    <definedName name="_____________obl1816" localSheetId="5">#REF!</definedName>
    <definedName name="_____________obl1820" localSheetId="5">#REF!</definedName>
    <definedName name="_____________obl1821" localSheetId="5">#REF!</definedName>
    <definedName name="_____________obl1822" localSheetId="5">#REF!</definedName>
    <definedName name="_____________obl1823" localSheetId="5">#REF!</definedName>
    <definedName name="_____________obl1824" localSheetId="5">#REF!</definedName>
    <definedName name="_____________obl1825" localSheetId="5">#REF!</definedName>
    <definedName name="_____________obl1826" localSheetId="5">#REF!</definedName>
    <definedName name="_____________obl1827" localSheetId="5">#REF!</definedName>
    <definedName name="_____________obl1828" localSheetId="5">#REF!</definedName>
    <definedName name="_____________obl1829" localSheetId="5">#REF!</definedName>
    <definedName name="_____________obl183" localSheetId="5">#REF!</definedName>
    <definedName name="_____________obl1831" localSheetId="5">#REF!</definedName>
    <definedName name="_____________obl1832" localSheetId="5">#REF!</definedName>
    <definedName name="_____________obl184" localSheetId="5">#REF!</definedName>
    <definedName name="_____________obl185" localSheetId="5">#REF!</definedName>
    <definedName name="_____________obl186" localSheetId="5">#REF!</definedName>
    <definedName name="_____________obl187" localSheetId="5">#REF!</definedName>
    <definedName name="____________obl11">#REF!</definedName>
    <definedName name="____________obl12">#REF!</definedName>
    <definedName name="____________obl13">#REF!</definedName>
    <definedName name="____________obl14">#REF!</definedName>
    <definedName name="____________obl15">#REF!</definedName>
    <definedName name="____________obl16">#REF!</definedName>
    <definedName name="____________obl17">#REF!</definedName>
    <definedName name="____________obl1710">#REF!</definedName>
    <definedName name="____________obl1711">#REF!</definedName>
    <definedName name="____________obl1712">#REF!</definedName>
    <definedName name="____________obl1713">#REF!</definedName>
    <definedName name="____________obl1714">#REF!</definedName>
    <definedName name="____________obl1715">#REF!</definedName>
    <definedName name="____________obl1716">#REF!</definedName>
    <definedName name="____________obl1717">#REF!</definedName>
    <definedName name="____________obl1718">#REF!</definedName>
    <definedName name="____________obl1719">#REF!</definedName>
    <definedName name="____________obl173">#REF!</definedName>
    <definedName name="____________obl174">#REF!</definedName>
    <definedName name="____________obl175">#REF!</definedName>
    <definedName name="____________obl176">#REF!</definedName>
    <definedName name="____________obl177">#REF!</definedName>
    <definedName name="____________obl178">#REF!</definedName>
    <definedName name="____________obl179">#REF!</definedName>
    <definedName name="____________obl18">#REF!</definedName>
    <definedName name="____________obl181">#REF!</definedName>
    <definedName name="____________obl1816">#REF!</definedName>
    <definedName name="____________obl1820">#REF!</definedName>
    <definedName name="____________obl1821">#REF!</definedName>
    <definedName name="____________obl1822">#REF!</definedName>
    <definedName name="____________obl1823">#REF!</definedName>
    <definedName name="____________obl1824">#REF!</definedName>
    <definedName name="____________obl1825">#REF!</definedName>
    <definedName name="____________obl1826">#REF!</definedName>
    <definedName name="____________obl1827">#REF!</definedName>
    <definedName name="____________obl1828">#REF!</definedName>
    <definedName name="____________obl1829">#REF!</definedName>
    <definedName name="____________obl183">#REF!</definedName>
    <definedName name="____________obl1831">#REF!</definedName>
    <definedName name="____________obl1832">#REF!</definedName>
    <definedName name="____________obl184">#REF!</definedName>
    <definedName name="____________obl185">#REF!</definedName>
    <definedName name="____________obl186">#REF!</definedName>
    <definedName name="____________obl187">#REF!</definedName>
    <definedName name="___________obl11" localSheetId="4">#REF!</definedName>
    <definedName name="___________obl12" localSheetId="4">#REF!</definedName>
    <definedName name="___________obl13" localSheetId="4">#REF!</definedName>
    <definedName name="___________obl14" localSheetId="4">#REF!</definedName>
    <definedName name="___________obl15" localSheetId="4">#REF!</definedName>
    <definedName name="___________obl16" localSheetId="4">#REF!</definedName>
    <definedName name="___________obl17" localSheetId="4">#REF!</definedName>
    <definedName name="___________obl1710" localSheetId="4">#REF!</definedName>
    <definedName name="___________obl1711" localSheetId="4">#REF!</definedName>
    <definedName name="___________obl1712" localSheetId="4">#REF!</definedName>
    <definedName name="___________obl1713" localSheetId="4">#REF!</definedName>
    <definedName name="___________obl1714" localSheetId="4">#REF!</definedName>
    <definedName name="___________obl1715" localSheetId="4">#REF!</definedName>
    <definedName name="___________obl1716" localSheetId="4">#REF!</definedName>
    <definedName name="___________obl1717" localSheetId="4">#REF!</definedName>
    <definedName name="___________obl1718" localSheetId="4">#REF!</definedName>
    <definedName name="___________obl1719" localSheetId="4">#REF!</definedName>
    <definedName name="___________obl173" localSheetId="4">#REF!</definedName>
    <definedName name="___________obl174" localSheetId="4">#REF!</definedName>
    <definedName name="___________obl175" localSheetId="4">#REF!</definedName>
    <definedName name="___________obl176" localSheetId="4">#REF!</definedName>
    <definedName name="___________obl177" localSheetId="4">#REF!</definedName>
    <definedName name="___________obl178" localSheetId="4">#REF!</definedName>
    <definedName name="___________obl179" localSheetId="4">#REF!</definedName>
    <definedName name="___________obl18" localSheetId="4">#REF!</definedName>
    <definedName name="___________obl181" localSheetId="4">#REF!</definedName>
    <definedName name="___________obl1816" localSheetId="4">#REF!</definedName>
    <definedName name="___________obl1820" localSheetId="4">#REF!</definedName>
    <definedName name="___________obl1821" localSheetId="4">#REF!</definedName>
    <definedName name="___________obl1822" localSheetId="4">#REF!</definedName>
    <definedName name="___________obl1823" localSheetId="4">#REF!</definedName>
    <definedName name="___________obl1824" localSheetId="4">#REF!</definedName>
    <definedName name="___________obl1825" localSheetId="4">#REF!</definedName>
    <definedName name="___________obl1826" localSheetId="4">#REF!</definedName>
    <definedName name="___________obl1827" localSheetId="4">#REF!</definedName>
    <definedName name="___________obl1828" localSheetId="4">#REF!</definedName>
    <definedName name="___________obl1829" localSheetId="4">#REF!</definedName>
    <definedName name="___________obl183" localSheetId="4">#REF!</definedName>
    <definedName name="___________obl1831" localSheetId="4">#REF!</definedName>
    <definedName name="___________obl1832" localSheetId="4">#REF!</definedName>
    <definedName name="___________obl184" localSheetId="4">#REF!</definedName>
    <definedName name="___________obl185" localSheetId="4">#REF!</definedName>
    <definedName name="___________obl186" localSheetId="4">#REF!</definedName>
    <definedName name="___________obl187" localSheetId="4">#REF!</definedName>
    <definedName name="__________obl11" localSheetId="2">#REF!</definedName>
    <definedName name="__________obl12" localSheetId="2">#REF!</definedName>
    <definedName name="__________obl13" localSheetId="2">#REF!</definedName>
    <definedName name="__________obl14" localSheetId="2">#REF!</definedName>
    <definedName name="__________obl15" localSheetId="2">#REF!</definedName>
    <definedName name="__________obl16" localSheetId="2">#REF!</definedName>
    <definedName name="__________obl17" localSheetId="2">#REF!</definedName>
    <definedName name="__________obl1710" localSheetId="2">#REF!</definedName>
    <definedName name="__________obl1711" localSheetId="2">#REF!</definedName>
    <definedName name="__________obl1712" localSheetId="2">#REF!</definedName>
    <definedName name="__________obl1713" localSheetId="2">#REF!</definedName>
    <definedName name="__________obl1714" localSheetId="2">#REF!</definedName>
    <definedName name="__________obl1715" localSheetId="2">#REF!</definedName>
    <definedName name="__________obl1716" localSheetId="2">#REF!</definedName>
    <definedName name="__________obl1717" localSheetId="2">#REF!</definedName>
    <definedName name="__________obl1718" localSheetId="2">#REF!</definedName>
    <definedName name="__________obl1719" localSheetId="2">#REF!</definedName>
    <definedName name="__________obl173" localSheetId="2">#REF!</definedName>
    <definedName name="__________obl174" localSheetId="2">#REF!</definedName>
    <definedName name="__________obl175" localSheetId="2">#REF!</definedName>
    <definedName name="__________obl176" localSheetId="2">#REF!</definedName>
    <definedName name="__________obl177" localSheetId="2">#REF!</definedName>
    <definedName name="__________obl178" localSheetId="2">#REF!</definedName>
    <definedName name="__________obl179" localSheetId="2">#REF!</definedName>
    <definedName name="__________obl18" localSheetId="2">#REF!</definedName>
    <definedName name="__________obl181" localSheetId="2">#REF!</definedName>
    <definedName name="__________obl1816" localSheetId="2">#REF!</definedName>
    <definedName name="__________obl1820" localSheetId="2">#REF!</definedName>
    <definedName name="__________obl1821" localSheetId="2">#REF!</definedName>
    <definedName name="__________obl1822" localSheetId="2">#REF!</definedName>
    <definedName name="__________obl1823" localSheetId="2">#REF!</definedName>
    <definedName name="__________obl1824" localSheetId="2">#REF!</definedName>
    <definedName name="__________obl1825" localSheetId="2">#REF!</definedName>
    <definedName name="__________obl1826" localSheetId="2">#REF!</definedName>
    <definedName name="__________obl1827" localSheetId="2">#REF!</definedName>
    <definedName name="__________obl1828" localSheetId="2">#REF!</definedName>
    <definedName name="__________obl1829" localSheetId="2">#REF!</definedName>
    <definedName name="__________obl183" localSheetId="2">#REF!</definedName>
    <definedName name="__________obl1831" localSheetId="2">#REF!</definedName>
    <definedName name="__________obl1832" localSheetId="2">#REF!</definedName>
    <definedName name="__________obl184" localSheetId="2">#REF!</definedName>
    <definedName name="__________obl185" localSheetId="2">#REF!</definedName>
    <definedName name="__________obl186" localSheetId="2">#REF!</definedName>
    <definedName name="__________obl187" localSheetId="2">#REF!</definedName>
    <definedName name="_________obl11" localSheetId="4">#REF!</definedName>
    <definedName name="_________obl11" localSheetId="5">#REF!</definedName>
    <definedName name="_________obl11" localSheetId="3">#REF!</definedName>
    <definedName name="_________obl11" localSheetId="7">#REF!</definedName>
    <definedName name="_________obl11">#REF!</definedName>
    <definedName name="_________obl12" localSheetId="4">#REF!</definedName>
    <definedName name="_________obl12" localSheetId="5">#REF!</definedName>
    <definedName name="_________obl12" localSheetId="3">#REF!</definedName>
    <definedName name="_________obl12" localSheetId="7">#REF!</definedName>
    <definedName name="_________obl12">#REF!</definedName>
    <definedName name="_________obl13" localSheetId="4">#REF!</definedName>
    <definedName name="_________obl13" localSheetId="5">#REF!</definedName>
    <definedName name="_________obl13" localSheetId="3">#REF!</definedName>
    <definedName name="_________obl13" localSheetId="7">#REF!</definedName>
    <definedName name="_________obl13">#REF!</definedName>
    <definedName name="_________obl14" localSheetId="4">#REF!</definedName>
    <definedName name="_________obl14" localSheetId="5">#REF!</definedName>
    <definedName name="_________obl14" localSheetId="3">#REF!</definedName>
    <definedName name="_________obl14" localSheetId="7">#REF!</definedName>
    <definedName name="_________obl14">#REF!</definedName>
    <definedName name="_________obl15" localSheetId="4">#REF!</definedName>
    <definedName name="_________obl15" localSheetId="5">#REF!</definedName>
    <definedName name="_________obl15" localSheetId="3">#REF!</definedName>
    <definedName name="_________obl15" localSheetId="7">#REF!</definedName>
    <definedName name="_________obl15">#REF!</definedName>
    <definedName name="_________obl16" localSheetId="4">#REF!</definedName>
    <definedName name="_________obl16" localSheetId="5">#REF!</definedName>
    <definedName name="_________obl16" localSheetId="3">#REF!</definedName>
    <definedName name="_________obl16" localSheetId="7">#REF!</definedName>
    <definedName name="_________obl16">#REF!</definedName>
    <definedName name="_________obl17" localSheetId="4">#REF!</definedName>
    <definedName name="_________obl17" localSheetId="5">#REF!</definedName>
    <definedName name="_________obl17" localSheetId="3">#REF!</definedName>
    <definedName name="_________obl17" localSheetId="7">#REF!</definedName>
    <definedName name="_________obl17">#REF!</definedName>
    <definedName name="_________obl1710" localSheetId="4">#REF!</definedName>
    <definedName name="_________obl1710" localSheetId="5">#REF!</definedName>
    <definedName name="_________obl1710" localSheetId="3">#REF!</definedName>
    <definedName name="_________obl1710" localSheetId="7">#REF!</definedName>
    <definedName name="_________obl1710">#REF!</definedName>
    <definedName name="_________obl1711" localSheetId="4">#REF!</definedName>
    <definedName name="_________obl1711" localSheetId="5">#REF!</definedName>
    <definedName name="_________obl1711" localSheetId="3">#REF!</definedName>
    <definedName name="_________obl1711" localSheetId="7">#REF!</definedName>
    <definedName name="_________obl1711">#REF!</definedName>
    <definedName name="_________obl1712" localSheetId="4">#REF!</definedName>
    <definedName name="_________obl1712" localSheetId="5">#REF!</definedName>
    <definedName name="_________obl1712" localSheetId="3">#REF!</definedName>
    <definedName name="_________obl1712" localSheetId="7">#REF!</definedName>
    <definedName name="_________obl1712">#REF!</definedName>
    <definedName name="_________obl1713" localSheetId="4">#REF!</definedName>
    <definedName name="_________obl1713" localSheetId="5">#REF!</definedName>
    <definedName name="_________obl1713" localSheetId="3">#REF!</definedName>
    <definedName name="_________obl1713" localSheetId="7">#REF!</definedName>
    <definedName name="_________obl1713">#REF!</definedName>
    <definedName name="_________obl1714" localSheetId="4">#REF!</definedName>
    <definedName name="_________obl1714" localSheetId="5">#REF!</definedName>
    <definedName name="_________obl1714" localSheetId="3">#REF!</definedName>
    <definedName name="_________obl1714" localSheetId="7">#REF!</definedName>
    <definedName name="_________obl1714">#REF!</definedName>
    <definedName name="_________obl1715" localSheetId="4">#REF!</definedName>
    <definedName name="_________obl1715" localSheetId="5">#REF!</definedName>
    <definedName name="_________obl1715" localSheetId="3">#REF!</definedName>
    <definedName name="_________obl1715" localSheetId="7">#REF!</definedName>
    <definedName name="_________obl1715">#REF!</definedName>
    <definedName name="_________obl1716" localSheetId="4">#REF!</definedName>
    <definedName name="_________obl1716" localSheetId="5">#REF!</definedName>
    <definedName name="_________obl1716" localSheetId="3">#REF!</definedName>
    <definedName name="_________obl1716" localSheetId="7">#REF!</definedName>
    <definedName name="_________obl1716">#REF!</definedName>
    <definedName name="_________obl1717" localSheetId="4">#REF!</definedName>
    <definedName name="_________obl1717" localSheetId="5">#REF!</definedName>
    <definedName name="_________obl1717" localSheetId="3">#REF!</definedName>
    <definedName name="_________obl1717" localSheetId="7">#REF!</definedName>
    <definedName name="_________obl1717">#REF!</definedName>
    <definedName name="_________obl1718" localSheetId="4">#REF!</definedName>
    <definedName name="_________obl1718" localSheetId="5">#REF!</definedName>
    <definedName name="_________obl1718" localSheetId="3">#REF!</definedName>
    <definedName name="_________obl1718" localSheetId="7">#REF!</definedName>
    <definedName name="_________obl1718">#REF!</definedName>
    <definedName name="_________obl1719" localSheetId="4">#REF!</definedName>
    <definedName name="_________obl1719" localSheetId="5">#REF!</definedName>
    <definedName name="_________obl1719" localSheetId="3">#REF!</definedName>
    <definedName name="_________obl1719" localSheetId="7">#REF!</definedName>
    <definedName name="_________obl1719">#REF!</definedName>
    <definedName name="_________obl173" localSheetId="4">#REF!</definedName>
    <definedName name="_________obl173" localSheetId="5">#REF!</definedName>
    <definedName name="_________obl173" localSheetId="3">#REF!</definedName>
    <definedName name="_________obl173" localSheetId="7">#REF!</definedName>
    <definedName name="_________obl173">#REF!</definedName>
    <definedName name="_________obl174" localSheetId="4">#REF!</definedName>
    <definedName name="_________obl174" localSheetId="5">#REF!</definedName>
    <definedName name="_________obl174" localSheetId="3">#REF!</definedName>
    <definedName name="_________obl174" localSheetId="7">#REF!</definedName>
    <definedName name="_________obl174">#REF!</definedName>
    <definedName name="_________obl175" localSheetId="4">#REF!</definedName>
    <definedName name="_________obl175" localSheetId="5">#REF!</definedName>
    <definedName name="_________obl175" localSheetId="3">#REF!</definedName>
    <definedName name="_________obl175" localSheetId="7">#REF!</definedName>
    <definedName name="_________obl175">#REF!</definedName>
    <definedName name="_________obl176" localSheetId="4">#REF!</definedName>
    <definedName name="_________obl176" localSheetId="5">#REF!</definedName>
    <definedName name="_________obl176" localSheetId="3">#REF!</definedName>
    <definedName name="_________obl176" localSheetId="7">#REF!</definedName>
    <definedName name="_________obl176">#REF!</definedName>
    <definedName name="_________obl177" localSheetId="4">#REF!</definedName>
    <definedName name="_________obl177" localSheetId="5">#REF!</definedName>
    <definedName name="_________obl177" localSheetId="3">#REF!</definedName>
    <definedName name="_________obl177" localSheetId="7">#REF!</definedName>
    <definedName name="_________obl177">#REF!</definedName>
    <definedName name="_________obl178" localSheetId="4">#REF!</definedName>
    <definedName name="_________obl178" localSheetId="5">#REF!</definedName>
    <definedName name="_________obl178" localSheetId="3">#REF!</definedName>
    <definedName name="_________obl178" localSheetId="7">#REF!</definedName>
    <definedName name="_________obl178">#REF!</definedName>
    <definedName name="_________obl179" localSheetId="4">#REF!</definedName>
    <definedName name="_________obl179" localSheetId="5">#REF!</definedName>
    <definedName name="_________obl179" localSheetId="3">#REF!</definedName>
    <definedName name="_________obl179" localSheetId="7">#REF!</definedName>
    <definedName name="_________obl179">#REF!</definedName>
    <definedName name="_________obl18" localSheetId="4">#REF!</definedName>
    <definedName name="_________obl18" localSheetId="5">#REF!</definedName>
    <definedName name="_________obl18" localSheetId="3">#REF!</definedName>
    <definedName name="_________obl18" localSheetId="7">#REF!</definedName>
    <definedName name="_________obl18">#REF!</definedName>
    <definedName name="_________obl181" localSheetId="4">#REF!</definedName>
    <definedName name="_________obl181" localSheetId="5">#REF!</definedName>
    <definedName name="_________obl181" localSheetId="3">#REF!</definedName>
    <definedName name="_________obl181" localSheetId="7">#REF!</definedName>
    <definedName name="_________obl181">#REF!</definedName>
    <definedName name="_________obl1816" localSheetId="4">#REF!</definedName>
    <definedName name="_________obl1816" localSheetId="5">#REF!</definedName>
    <definedName name="_________obl1816" localSheetId="3">#REF!</definedName>
    <definedName name="_________obl1816" localSheetId="7">#REF!</definedName>
    <definedName name="_________obl1816">#REF!</definedName>
    <definedName name="_________obl1820" localSheetId="4">#REF!</definedName>
    <definedName name="_________obl1820" localSheetId="5">#REF!</definedName>
    <definedName name="_________obl1820" localSheetId="3">#REF!</definedName>
    <definedName name="_________obl1820" localSheetId="7">#REF!</definedName>
    <definedName name="_________obl1820">#REF!</definedName>
    <definedName name="_________obl1821" localSheetId="4">#REF!</definedName>
    <definedName name="_________obl1821" localSheetId="5">#REF!</definedName>
    <definedName name="_________obl1821" localSheetId="3">#REF!</definedName>
    <definedName name="_________obl1821" localSheetId="7">#REF!</definedName>
    <definedName name="_________obl1821">#REF!</definedName>
    <definedName name="_________obl1822" localSheetId="4">#REF!</definedName>
    <definedName name="_________obl1822" localSheetId="5">#REF!</definedName>
    <definedName name="_________obl1822" localSheetId="3">#REF!</definedName>
    <definedName name="_________obl1822" localSheetId="7">#REF!</definedName>
    <definedName name="_________obl1822">#REF!</definedName>
    <definedName name="_________obl1823" localSheetId="4">#REF!</definedName>
    <definedName name="_________obl1823" localSheetId="5">#REF!</definedName>
    <definedName name="_________obl1823" localSheetId="3">#REF!</definedName>
    <definedName name="_________obl1823" localSheetId="7">#REF!</definedName>
    <definedName name="_________obl1823">#REF!</definedName>
    <definedName name="_________obl1824" localSheetId="4">#REF!</definedName>
    <definedName name="_________obl1824" localSheetId="5">#REF!</definedName>
    <definedName name="_________obl1824" localSheetId="3">#REF!</definedName>
    <definedName name="_________obl1824" localSheetId="7">#REF!</definedName>
    <definedName name="_________obl1824">#REF!</definedName>
    <definedName name="_________obl1825" localSheetId="4">#REF!</definedName>
    <definedName name="_________obl1825" localSheetId="5">#REF!</definedName>
    <definedName name="_________obl1825" localSheetId="3">#REF!</definedName>
    <definedName name="_________obl1825" localSheetId="7">#REF!</definedName>
    <definedName name="_________obl1825">#REF!</definedName>
    <definedName name="_________obl1826" localSheetId="4">#REF!</definedName>
    <definedName name="_________obl1826" localSheetId="5">#REF!</definedName>
    <definedName name="_________obl1826" localSheetId="3">#REF!</definedName>
    <definedName name="_________obl1826" localSheetId="7">#REF!</definedName>
    <definedName name="_________obl1826">#REF!</definedName>
    <definedName name="_________obl1827" localSheetId="4">#REF!</definedName>
    <definedName name="_________obl1827" localSheetId="5">#REF!</definedName>
    <definedName name="_________obl1827" localSheetId="3">#REF!</definedName>
    <definedName name="_________obl1827" localSheetId="7">#REF!</definedName>
    <definedName name="_________obl1827">#REF!</definedName>
    <definedName name="_________obl1828" localSheetId="4">#REF!</definedName>
    <definedName name="_________obl1828" localSheetId="5">#REF!</definedName>
    <definedName name="_________obl1828" localSheetId="3">#REF!</definedName>
    <definedName name="_________obl1828" localSheetId="7">#REF!</definedName>
    <definedName name="_________obl1828">#REF!</definedName>
    <definedName name="_________obl1829" localSheetId="4">#REF!</definedName>
    <definedName name="_________obl1829" localSheetId="5">#REF!</definedName>
    <definedName name="_________obl1829" localSheetId="3">#REF!</definedName>
    <definedName name="_________obl1829" localSheetId="7">#REF!</definedName>
    <definedName name="_________obl1829">#REF!</definedName>
    <definedName name="_________obl183" localSheetId="4">#REF!</definedName>
    <definedName name="_________obl183" localSheetId="5">#REF!</definedName>
    <definedName name="_________obl183" localSheetId="3">#REF!</definedName>
    <definedName name="_________obl183" localSheetId="7">#REF!</definedName>
    <definedName name="_________obl183">#REF!</definedName>
    <definedName name="_________obl1831" localSheetId="4">#REF!</definedName>
    <definedName name="_________obl1831" localSheetId="5">#REF!</definedName>
    <definedName name="_________obl1831" localSheetId="3">#REF!</definedName>
    <definedName name="_________obl1831" localSheetId="7">#REF!</definedName>
    <definedName name="_________obl1831">#REF!</definedName>
    <definedName name="_________obl1832" localSheetId="4">#REF!</definedName>
    <definedName name="_________obl1832" localSheetId="5">#REF!</definedName>
    <definedName name="_________obl1832" localSheetId="3">#REF!</definedName>
    <definedName name="_________obl1832" localSheetId="7">#REF!</definedName>
    <definedName name="_________obl1832">#REF!</definedName>
    <definedName name="_________obl184" localSheetId="4">#REF!</definedName>
    <definedName name="_________obl184" localSheetId="5">#REF!</definedName>
    <definedName name="_________obl184" localSheetId="3">#REF!</definedName>
    <definedName name="_________obl184" localSheetId="7">#REF!</definedName>
    <definedName name="_________obl184">#REF!</definedName>
    <definedName name="_________obl185" localSheetId="4">#REF!</definedName>
    <definedName name="_________obl185" localSheetId="5">#REF!</definedName>
    <definedName name="_________obl185" localSheetId="3">#REF!</definedName>
    <definedName name="_________obl185" localSheetId="7">#REF!</definedName>
    <definedName name="_________obl185">#REF!</definedName>
    <definedName name="_________obl186" localSheetId="4">#REF!</definedName>
    <definedName name="_________obl186" localSheetId="5">#REF!</definedName>
    <definedName name="_________obl186" localSheetId="3">#REF!</definedName>
    <definedName name="_________obl186" localSheetId="7">#REF!</definedName>
    <definedName name="_________obl186">#REF!</definedName>
    <definedName name="_________obl187" localSheetId="4">#REF!</definedName>
    <definedName name="_________obl187" localSheetId="5">#REF!</definedName>
    <definedName name="_________obl187" localSheetId="3">#REF!</definedName>
    <definedName name="_________obl187" localSheetId="7">#REF!</definedName>
    <definedName name="_________obl187">#REF!</definedName>
    <definedName name="________obl11" localSheetId="9">#REF!</definedName>
    <definedName name="________obl12" localSheetId="9">#REF!</definedName>
    <definedName name="________obl13" localSheetId="9">#REF!</definedName>
    <definedName name="________obl14" localSheetId="9">#REF!</definedName>
    <definedName name="________obl15" localSheetId="9">#REF!</definedName>
    <definedName name="________obl16" localSheetId="9">#REF!</definedName>
    <definedName name="________obl17" localSheetId="9">#REF!</definedName>
    <definedName name="________obl1710" localSheetId="9">#REF!</definedName>
    <definedName name="________obl1711" localSheetId="9">#REF!</definedName>
    <definedName name="________obl1712" localSheetId="9">#REF!</definedName>
    <definedName name="________obl1713" localSheetId="9">#REF!</definedName>
    <definedName name="________obl1714" localSheetId="9">#REF!</definedName>
    <definedName name="________obl1715" localSheetId="9">#REF!</definedName>
    <definedName name="________obl1716" localSheetId="9">#REF!</definedName>
    <definedName name="________obl1717" localSheetId="9">#REF!</definedName>
    <definedName name="________obl1718" localSheetId="9">#REF!</definedName>
    <definedName name="________obl1719" localSheetId="9">#REF!</definedName>
    <definedName name="________obl173" localSheetId="9">#REF!</definedName>
    <definedName name="________obl174" localSheetId="9">#REF!</definedName>
    <definedName name="________obl175" localSheetId="9">#REF!</definedName>
    <definedName name="________obl176" localSheetId="9">#REF!</definedName>
    <definedName name="________obl177" localSheetId="9">#REF!</definedName>
    <definedName name="________obl178" localSheetId="9">#REF!</definedName>
    <definedName name="________obl179" localSheetId="9">#REF!</definedName>
    <definedName name="________obl18" localSheetId="9">#REF!</definedName>
    <definedName name="________obl181" localSheetId="9">#REF!</definedName>
    <definedName name="________obl1816" localSheetId="9">#REF!</definedName>
    <definedName name="________obl1820" localSheetId="9">#REF!</definedName>
    <definedName name="________obl1821" localSheetId="9">#REF!</definedName>
    <definedName name="________obl1822" localSheetId="9">#REF!</definedName>
    <definedName name="________obl1823" localSheetId="9">#REF!</definedName>
    <definedName name="________obl1824" localSheetId="9">#REF!</definedName>
    <definedName name="________obl1825" localSheetId="9">#REF!</definedName>
    <definedName name="________obl1826" localSheetId="9">#REF!</definedName>
    <definedName name="________obl1827" localSheetId="9">#REF!</definedName>
    <definedName name="________obl1828" localSheetId="9">#REF!</definedName>
    <definedName name="________obl1829" localSheetId="9">#REF!</definedName>
    <definedName name="________obl183" localSheetId="9">#REF!</definedName>
    <definedName name="________obl1831" localSheetId="9">#REF!</definedName>
    <definedName name="________obl1832" localSheetId="9">#REF!</definedName>
    <definedName name="________obl184" localSheetId="9">#REF!</definedName>
    <definedName name="________obl185" localSheetId="9">#REF!</definedName>
    <definedName name="________obl186" localSheetId="9">#REF!</definedName>
    <definedName name="________obl187" localSheetId="9">#REF!</definedName>
    <definedName name="_______obl11" localSheetId="4">#REF!</definedName>
    <definedName name="_______obl11" localSheetId="5">#REF!</definedName>
    <definedName name="_______obl11" localSheetId="3">#REF!</definedName>
    <definedName name="_______obl11" localSheetId="7">#REF!</definedName>
    <definedName name="_______obl11">#REF!</definedName>
    <definedName name="_______obl12" localSheetId="4">#REF!</definedName>
    <definedName name="_______obl12" localSheetId="5">#REF!</definedName>
    <definedName name="_______obl12" localSheetId="3">#REF!</definedName>
    <definedName name="_______obl12" localSheetId="7">#REF!</definedName>
    <definedName name="_______obl12">#REF!</definedName>
    <definedName name="_______obl13" localSheetId="4">#REF!</definedName>
    <definedName name="_______obl13" localSheetId="5">#REF!</definedName>
    <definedName name="_______obl13" localSheetId="3">#REF!</definedName>
    <definedName name="_______obl13" localSheetId="7">#REF!</definedName>
    <definedName name="_______obl13">#REF!</definedName>
    <definedName name="_______obl14" localSheetId="4">#REF!</definedName>
    <definedName name="_______obl14" localSheetId="5">#REF!</definedName>
    <definedName name="_______obl14" localSheetId="3">#REF!</definedName>
    <definedName name="_______obl14" localSheetId="7">#REF!</definedName>
    <definedName name="_______obl14">#REF!</definedName>
    <definedName name="_______obl15" localSheetId="4">#REF!</definedName>
    <definedName name="_______obl15" localSheetId="5">#REF!</definedName>
    <definedName name="_______obl15" localSheetId="3">#REF!</definedName>
    <definedName name="_______obl15" localSheetId="7">#REF!</definedName>
    <definedName name="_______obl15">#REF!</definedName>
    <definedName name="_______obl16" localSheetId="4">#REF!</definedName>
    <definedName name="_______obl16" localSheetId="5">#REF!</definedName>
    <definedName name="_______obl16" localSheetId="3">#REF!</definedName>
    <definedName name="_______obl16" localSheetId="7">#REF!</definedName>
    <definedName name="_______obl16">#REF!</definedName>
    <definedName name="_______obl17" localSheetId="4">#REF!</definedName>
    <definedName name="_______obl17" localSheetId="5">#REF!</definedName>
    <definedName name="_______obl17" localSheetId="3">#REF!</definedName>
    <definedName name="_______obl17" localSheetId="7">#REF!</definedName>
    <definedName name="_______obl17">#REF!</definedName>
    <definedName name="_______obl1710" localSheetId="4">#REF!</definedName>
    <definedName name="_______obl1710" localSheetId="5">#REF!</definedName>
    <definedName name="_______obl1710" localSheetId="3">#REF!</definedName>
    <definedName name="_______obl1710" localSheetId="7">#REF!</definedName>
    <definedName name="_______obl1710">#REF!</definedName>
    <definedName name="_______obl1711" localSheetId="4">#REF!</definedName>
    <definedName name="_______obl1711" localSheetId="5">#REF!</definedName>
    <definedName name="_______obl1711" localSheetId="3">#REF!</definedName>
    <definedName name="_______obl1711" localSheetId="7">#REF!</definedName>
    <definedName name="_______obl1711">#REF!</definedName>
    <definedName name="_______obl1712" localSheetId="4">#REF!</definedName>
    <definedName name="_______obl1712" localSheetId="5">#REF!</definedName>
    <definedName name="_______obl1712" localSheetId="3">#REF!</definedName>
    <definedName name="_______obl1712" localSheetId="7">#REF!</definedName>
    <definedName name="_______obl1712">#REF!</definedName>
    <definedName name="_______obl1713" localSheetId="4">#REF!</definedName>
    <definedName name="_______obl1713" localSheetId="5">#REF!</definedName>
    <definedName name="_______obl1713" localSheetId="3">#REF!</definedName>
    <definedName name="_______obl1713" localSheetId="7">#REF!</definedName>
    <definedName name="_______obl1713">#REF!</definedName>
    <definedName name="_______obl1714" localSheetId="4">#REF!</definedName>
    <definedName name="_______obl1714" localSheetId="5">#REF!</definedName>
    <definedName name="_______obl1714" localSheetId="3">#REF!</definedName>
    <definedName name="_______obl1714" localSheetId="7">#REF!</definedName>
    <definedName name="_______obl1714">#REF!</definedName>
    <definedName name="_______obl1715" localSheetId="4">#REF!</definedName>
    <definedName name="_______obl1715" localSheetId="5">#REF!</definedName>
    <definedName name="_______obl1715" localSheetId="3">#REF!</definedName>
    <definedName name="_______obl1715" localSheetId="7">#REF!</definedName>
    <definedName name="_______obl1715">#REF!</definedName>
    <definedName name="_______obl1716" localSheetId="4">#REF!</definedName>
    <definedName name="_______obl1716" localSheetId="5">#REF!</definedName>
    <definedName name="_______obl1716" localSheetId="3">#REF!</definedName>
    <definedName name="_______obl1716" localSheetId="7">#REF!</definedName>
    <definedName name="_______obl1716">#REF!</definedName>
    <definedName name="_______obl1717" localSheetId="4">#REF!</definedName>
    <definedName name="_______obl1717" localSheetId="5">#REF!</definedName>
    <definedName name="_______obl1717" localSheetId="3">#REF!</definedName>
    <definedName name="_______obl1717" localSheetId="7">#REF!</definedName>
    <definedName name="_______obl1717">#REF!</definedName>
    <definedName name="_______obl1718" localSheetId="4">#REF!</definedName>
    <definedName name="_______obl1718" localSheetId="5">#REF!</definedName>
    <definedName name="_______obl1718" localSheetId="3">#REF!</definedName>
    <definedName name="_______obl1718" localSheetId="7">#REF!</definedName>
    <definedName name="_______obl1718">#REF!</definedName>
    <definedName name="_______obl1719" localSheetId="4">#REF!</definedName>
    <definedName name="_______obl1719" localSheetId="5">#REF!</definedName>
    <definedName name="_______obl1719" localSheetId="3">#REF!</definedName>
    <definedName name="_______obl1719" localSheetId="7">#REF!</definedName>
    <definedName name="_______obl1719">#REF!</definedName>
    <definedName name="_______obl173" localSheetId="4">#REF!</definedName>
    <definedName name="_______obl173" localSheetId="5">#REF!</definedName>
    <definedName name="_______obl173" localSheetId="3">#REF!</definedName>
    <definedName name="_______obl173" localSheetId="7">#REF!</definedName>
    <definedName name="_______obl173">#REF!</definedName>
    <definedName name="_______obl174" localSheetId="4">#REF!</definedName>
    <definedName name="_______obl174" localSheetId="5">#REF!</definedName>
    <definedName name="_______obl174" localSheetId="3">#REF!</definedName>
    <definedName name="_______obl174" localSheetId="7">#REF!</definedName>
    <definedName name="_______obl174">#REF!</definedName>
    <definedName name="_______obl175" localSheetId="4">#REF!</definedName>
    <definedName name="_______obl175" localSheetId="5">#REF!</definedName>
    <definedName name="_______obl175" localSheetId="3">#REF!</definedName>
    <definedName name="_______obl175" localSheetId="7">#REF!</definedName>
    <definedName name="_______obl175">#REF!</definedName>
    <definedName name="_______obl176" localSheetId="4">#REF!</definedName>
    <definedName name="_______obl176" localSheetId="5">#REF!</definedName>
    <definedName name="_______obl176" localSheetId="3">#REF!</definedName>
    <definedName name="_______obl176" localSheetId="7">#REF!</definedName>
    <definedName name="_______obl176">#REF!</definedName>
    <definedName name="_______obl177" localSheetId="4">#REF!</definedName>
    <definedName name="_______obl177" localSheetId="5">#REF!</definedName>
    <definedName name="_______obl177" localSheetId="3">#REF!</definedName>
    <definedName name="_______obl177" localSheetId="7">#REF!</definedName>
    <definedName name="_______obl177">#REF!</definedName>
    <definedName name="_______obl178" localSheetId="4">#REF!</definedName>
    <definedName name="_______obl178" localSheetId="5">#REF!</definedName>
    <definedName name="_______obl178" localSheetId="3">#REF!</definedName>
    <definedName name="_______obl178" localSheetId="7">#REF!</definedName>
    <definedName name="_______obl178">#REF!</definedName>
    <definedName name="_______obl179" localSheetId="4">#REF!</definedName>
    <definedName name="_______obl179" localSheetId="5">#REF!</definedName>
    <definedName name="_______obl179" localSheetId="3">#REF!</definedName>
    <definedName name="_______obl179" localSheetId="7">#REF!</definedName>
    <definedName name="_______obl179">#REF!</definedName>
    <definedName name="_______obl18" localSheetId="4">#REF!</definedName>
    <definedName name="_______obl18" localSheetId="5">#REF!</definedName>
    <definedName name="_______obl18" localSheetId="3">#REF!</definedName>
    <definedName name="_______obl18" localSheetId="7">#REF!</definedName>
    <definedName name="_______obl18">#REF!</definedName>
    <definedName name="_______obl181" localSheetId="4">#REF!</definedName>
    <definedName name="_______obl181" localSheetId="5">#REF!</definedName>
    <definedName name="_______obl181" localSheetId="3">#REF!</definedName>
    <definedName name="_______obl181" localSheetId="7">#REF!</definedName>
    <definedName name="_______obl181">#REF!</definedName>
    <definedName name="_______obl1816" localSheetId="4">#REF!</definedName>
    <definedName name="_______obl1816" localSheetId="5">#REF!</definedName>
    <definedName name="_______obl1816" localSheetId="3">#REF!</definedName>
    <definedName name="_______obl1816" localSheetId="7">#REF!</definedName>
    <definedName name="_______obl1816">#REF!</definedName>
    <definedName name="_______obl1820" localSheetId="4">#REF!</definedName>
    <definedName name="_______obl1820" localSheetId="5">#REF!</definedName>
    <definedName name="_______obl1820" localSheetId="3">#REF!</definedName>
    <definedName name="_______obl1820" localSheetId="7">#REF!</definedName>
    <definedName name="_______obl1820">#REF!</definedName>
    <definedName name="_______obl1821" localSheetId="4">#REF!</definedName>
    <definedName name="_______obl1821" localSheetId="5">#REF!</definedName>
    <definedName name="_______obl1821" localSheetId="3">#REF!</definedName>
    <definedName name="_______obl1821" localSheetId="7">#REF!</definedName>
    <definedName name="_______obl1821">#REF!</definedName>
    <definedName name="_______obl1822" localSheetId="4">#REF!</definedName>
    <definedName name="_______obl1822" localSheetId="5">#REF!</definedName>
    <definedName name="_______obl1822" localSheetId="3">#REF!</definedName>
    <definedName name="_______obl1822" localSheetId="7">#REF!</definedName>
    <definedName name="_______obl1822">#REF!</definedName>
    <definedName name="_______obl1823" localSheetId="4">#REF!</definedName>
    <definedName name="_______obl1823" localSheetId="5">#REF!</definedName>
    <definedName name="_______obl1823" localSheetId="3">#REF!</definedName>
    <definedName name="_______obl1823" localSheetId="7">#REF!</definedName>
    <definedName name="_______obl1823">#REF!</definedName>
    <definedName name="_______obl1824" localSheetId="4">#REF!</definedName>
    <definedName name="_______obl1824" localSheetId="5">#REF!</definedName>
    <definedName name="_______obl1824" localSheetId="3">#REF!</definedName>
    <definedName name="_______obl1824" localSheetId="7">#REF!</definedName>
    <definedName name="_______obl1824">#REF!</definedName>
    <definedName name="_______obl1825" localSheetId="4">#REF!</definedName>
    <definedName name="_______obl1825" localSheetId="5">#REF!</definedName>
    <definedName name="_______obl1825" localSheetId="3">#REF!</definedName>
    <definedName name="_______obl1825" localSheetId="7">#REF!</definedName>
    <definedName name="_______obl1825">#REF!</definedName>
    <definedName name="_______obl1826" localSheetId="4">#REF!</definedName>
    <definedName name="_______obl1826" localSheetId="5">#REF!</definedName>
    <definedName name="_______obl1826" localSheetId="3">#REF!</definedName>
    <definedName name="_______obl1826" localSheetId="7">#REF!</definedName>
    <definedName name="_______obl1826">#REF!</definedName>
    <definedName name="_______obl1827" localSheetId="4">#REF!</definedName>
    <definedName name="_______obl1827" localSheetId="5">#REF!</definedName>
    <definedName name="_______obl1827" localSheetId="3">#REF!</definedName>
    <definedName name="_______obl1827" localSheetId="7">#REF!</definedName>
    <definedName name="_______obl1827">#REF!</definedName>
    <definedName name="_______obl1828" localSheetId="4">#REF!</definedName>
    <definedName name="_______obl1828" localSheetId="5">#REF!</definedName>
    <definedName name="_______obl1828" localSheetId="3">#REF!</definedName>
    <definedName name="_______obl1828" localSheetId="7">#REF!</definedName>
    <definedName name="_______obl1828">#REF!</definedName>
    <definedName name="_______obl1829" localSheetId="4">#REF!</definedName>
    <definedName name="_______obl1829" localSheetId="5">#REF!</definedName>
    <definedName name="_______obl1829" localSheetId="3">#REF!</definedName>
    <definedName name="_______obl1829" localSheetId="7">#REF!</definedName>
    <definedName name="_______obl1829">#REF!</definedName>
    <definedName name="_______obl183" localSheetId="4">#REF!</definedName>
    <definedName name="_______obl183" localSheetId="5">#REF!</definedName>
    <definedName name="_______obl183" localSheetId="3">#REF!</definedName>
    <definedName name="_______obl183" localSheetId="7">#REF!</definedName>
    <definedName name="_______obl183">#REF!</definedName>
    <definedName name="_______obl1831" localSheetId="4">#REF!</definedName>
    <definedName name="_______obl1831" localSheetId="5">#REF!</definedName>
    <definedName name="_______obl1831" localSheetId="3">#REF!</definedName>
    <definedName name="_______obl1831" localSheetId="7">#REF!</definedName>
    <definedName name="_______obl1831">#REF!</definedName>
    <definedName name="_______obl1832" localSheetId="4">#REF!</definedName>
    <definedName name="_______obl1832" localSheetId="5">#REF!</definedName>
    <definedName name="_______obl1832" localSheetId="3">#REF!</definedName>
    <definedName name="_______obl1832" localSheetId="7">#REF!</definedName>
    <definedName name="_______obl1832">#REF!</definedName>
    <definedName name="_______obl184" localSheetId="4">#REF!</definedName>
    <definedName name="_______obl184" localSheetId="5">#REF!</definedName>
    <definedName name="_______obl184" localSheetId="3">#REF!</definedName>
    <definedName name="_______obl184" localSheetId="7">#REF!</definedName>
    <definedName name="_______obl184">#REF!</definedName>
    <definedName name="_______obl185" localSheetId="4">#REF!</definedName>
    <definedName name="_______obl185" localSheetId="5">#REF!</definedName>
    <definedName name="_______obl185" localSheetId="3">#REF!</definedName>
    <definedName name="_______obl185" localSheetId="7">#REF!</definedName>
    <definedName name="_______obl185">#REF!</definedName>
    <definedName name="_______obl186" localSheetId="4">#REF!</definedName>
    <definedName name="_______obl186" localSheetId="5">#REF!</definedName>
    <definedName name="_______obl186" localSheetId="3">#REF!</definedName>
    <definedName name="_______obl186" localSheetId="7">#REF!</definedName>
    <definedName name="_______obl186">#REF!</definedName>
    <definedName name="_______obl187" localSheetId="4">#REF!</definedName>
    <definedName name="_______obl187" localSheetId="5">#REF!</definedName>
    <definedName name="_______obl187" localSheetId="3">#REF!</definedName>
    <definedName name="_______obl187" localSheetId="7">#REF!</definedName>
    <definedName name="_______obl187">#REF!</definedName>
    <definedName name="______obl11" localSheetId="10">#REF!</definedName>
    <definedName name="______obl12" localSheetId="10">#REF!</definedName>
    <definedName name="______obl13" localSheetId="10">#REF!</definedName>
    <definedName name="______obl14" localSheetId="10">#REF!</definedName>
    <definedName name="______obl15" localSheetId="10">#REF!</definedName>
    <definedName name="______obl16" localSheetId="10">#REF!</definedName>
    <definedName name="______obl17" localSheetId="10">#REF!</definedName>
    <definedName name="______obl1710" localSheetId="10">#REF!</definedName>
    <definedName name="______obl1711" localSheetId="10">#REF!</definedName>
    <definedName name="______obl1712" localSheetId="10">#REF!</definedName>
    <definedName name="______obl1713" localSheetId="10">#REF!</definedName>
    <definedName name="______obl1714" localSheetId="10">#REF!</definedName>
    <definedName name="______obl1715" localSheetId="10">#REF!</definedName>
    <definedName name="______obl1716" localSheetId="10">#REF!</definedName>
    <definedName name="______obl1717" localSheetId="10">#REF!</definedName>
    <definedName name="______obl1718" localSheetId="10">#REF!</definedName>
    <definedName name="______obl1719" localSheetId="10">#REF!</definedName>
    <definedName name="______obl173" localSheetId="10">#REF!</definedName>
    <definedName name="______obl174" localSheetId="10">#REF!</definedName>
    <definedName name="______obl175" localSheetId="10">#REF!</definedName>
    <definedName name="______obl176" localSheetId="10">#REF!</definedName>
    <definedName name="______obl177" localSheetId="10">#REF!</definedName>
    <definedName name="______obl178" localSheetId="10">#REF!</definedName>
    <definedName name="______obl179" localSheetId="10">#REF!</definedName>
    <definedName name="______obl18" localSheetId="10">#REF!</definedName>
    <definedName name="______obl181" localSheetId="10">#REF!</definedName>
    <definedName name="______obl1816" localSheetId="10">#REF!</definedName>
    <definedName name="______obl1820" localSheetId="10">#REF!</definedName>
    <definedName name="______obl1821" localSheetId="10">#REF!</definedName>
    <definedName name="______obl1822" localSheetId="10">#REF!</definedName>
    <definedName name="______obl1823" localSheetId="10">#REF!</definedName>
    <definedName name="______obl1824" localSheetId="10">#REF!</definedName>
    <definedName name="______obl1825" localSheetId="10">#REF!</definedName>
    <definedName name="______obl1826" localSheetId="10">#REF!</definedName>
    <definedName name="______obl1827" localSheetId="10">#REF!</definedName>
    <definedName name="______obl1828" localSheetId="10">#REF!</definedName>
    <definedName name="______obl1829" localSheetId="10">#REF!</definedName>
    <definedName name="______obl183" localSheetId="10">#REF!</definedName>
    <definedName name="______obl1831" localSheetId="10">#REF!</definedName>
    <definedName name="______obl1832" localSheetId="10">#REF!</definedName>
    <definedName name="______obl184" localSheetId="10">#REF!</definedName>
    <definedName name="______obl185" localSheetId="10">#REF!</definedName>
    <definedName name="______obl186" localSheetId="10">#REF!</definedName>
    <definedName name="______obl187" localSheetId="10">#REF!</definedName>
    <definedName name="_____obl11" localSheetId="4">#REF!</definedName>
    <definedName name="_____obl11" localSheetId="5">#REF!</definedName>
    <definedName name="_____obl11" localSheetId="3">#REF!</definedName>
    <definedName name="_____obl11" localSheetId="7">#REF!</definedName>
    <definedName name="_____obl11">#REF!</definedName>
    <definedName name="_____obl12" localSheetId="4">#REF!</definedName>
    <definedName name="_____obl12" localSheetId="5">#REF!</definedName>
    <definedName name="_____obl12" localSheetId="3">#REF!</definedName>
    <definedName name="_____obl12" localSheetId="7">#REF!</definedName>
    <definedName name="_____obl12">#REF!</definedName>
    <definedName name="_____obl13" localSheetId="4">#REF!</definedName>
    <definedName name="_____obl13" localSheetId="5">#REF!</definedName>
    <definedName name="_____obl13" localSheetId="3">#REF!</definedName>
    <definedName name="_____obl13" localSheetId="7">#REF!</definedName>
    <definedName name="_____obl13">#REF!</definedName>
    <definedName name="_____obl14" localSheetId="4">#REF!</definedName>
    <definedName name="_____obl14" localSheetId="5">#REF!</definedName>
    <definedName name="_____obl14" localSheetId="3">#REF!</definedName>
    <definedName name="_____obl14" localSheetId="7">#REF!</definedName>
    <definedName name="_____obl14">#REF!</definedName>
    <definedName name="_____obl15" localSheetId="4">#REF!</definedName>
    <definedName name="_____obl15" localSheetId="5">#REF!</definedName>
    <definedName name="_____obl15" localSheetId="3">#REF!</definedName>
    <definedName name="_____obl15" localSheetId="7">#REF!</definedName>
    <definedName name="_____obl15">#REF!</definedName>
    <definedName name="_____obl16" localSheetId="4">#REF!</definedName>
    <definedName name="_____obl16" localSheetId="5">#REF!</definedName>
    <definedName name="_____obl16" localSheetId="3">#REF!</definedName>
    <definedName name="_____obl16" localSheetId="7">#REF!</definedName>
    <definedName name="_____obl16">#REF!</definedName>
    <definedName name="_____obl17" localSheetId="4">#REF!</definedName>
    <definedName name="_____obl17" localSheetId="5">#REF!</definedName>
    <definedName name="_____obl17" localSheetId="3">#REF!</definedName>
    <definedName name="_____obl17" localSheetId="7">#REF!</definedName>
    <definedName name="_____obl17">#REF!</definedName>
    <definedName name="_____obl1710" localSheetId="4">#REF!</definedName>
    <definedName name="_____obl1710" localSheetId="5">#REF!</definedName>
    <definedName name="_____obl1710" localSheetId="3">#REF!</definedName>
    <definedName name="_____obl1710" localSheetId="7">#REF!</definedName>
    <definedName name="_____obl1710">#REF!</definedName>
    <definedName name="_____obl1711" localSheetId="4">#REF!</definedName>
    <definedName name="_____obl1711" localSheetId="5">#REF!</definedName>
    <definedName name="_____obl1711" localSheetId="3">#REF!</definedName>
    <definedName name="_____obl1711" localSheetId="7">#REF!</definedName>
    <definedName name="_____obl1711">#REF!</definedName>
    <definedName name="_____obl1712" localSheetId="4">#REF!</definedName>
    <definedName name="_____obl1712" localSheetId="5">#REF!</definedName>
    <definedName name="_____obl1712" localSheetId="3">#REF!</definedName>
    <definedName name="_____obl1712" localSheetId="7">#REF!</definedName>
    <definedName name="_____obl1712">#REF!</definedName>
    <definedName name="_____obl1713" localSheetId="4">#REF!</definedName>
    <definedName name="_____obl1713" localSheetId="5">#REF!</definedName>
    <definedName name="_____obl1713" localSheetId="3">#REF!</definedName>
    <definedName name="_____obl1713" localSheetId="7">#REF!</definedName>
    <definedName name="_____obl1713">#REF!</definedName>
    <definedName name="_____obl1714" localSheetId="4">#REF!</definedName>
    <definedName name="_____obl1714" localSheetId="5">#REF!</definedName>
    <definedName name="_____obl1714" localSheetId="3">#REF!</definedName>
    <definedName name="_____obl1714" localSheetId="7">#REF!</definedName>
    <definedName name="_____obl1714">#REF!</definedName>
    <definedName name="_____obl1715" localSheetId="4">#REF!</definedName>
    <definedName name="_____obl1715" localSheetId="5">#REF!</definedName>
    <definedName name="_____obl1715" localSheetId="3">#REF!</definedName>
    <definedName name="_____obl1715" localSheetId="7">#REF!</definedName>
    <definedName name="_____obl1715">#REF!</definedName>
    <definedName name="_____obl1716" localSheetId="4">#REF!</definedName>
    <definedName name="_____obl1716" localSheetId="5">#REF!</definedName>
    <definedName name="_____obl1716" localSheetId="3">#REF!</definedName>
    <definedName name="_____obl1716" localSheetId="7">#REF!</definedName>
    <definedName name="_____obl1716">#REF!</definedName>
    <definedName name="_____obl1717" localSheetId="4">#REF!</definedName>
    <definedName name="_____obl1717" localSheetId="5">#REF!</definedName>
    <definedName name="_____obl1717" localSheetId="3">#REF!</definedName>
    <definedName name="_____obl1717" localSheetId="7">#REF!</definedName>
    <definedName name="_____obl1717">#REF!</definedName>
    <definedName name="_____obl1718" localSheetId="4">#REF!</definedName>
    <definedName name="_____obl1718" localSheetId="5">#REF!</definedName>
    <definedName name="_____obl1718" localSheetId="3">#REF!</definedName>
    <definedName name="_____obl1718" localSheetId="7">#REF!</definedName>
    <definedName name="_____obl1718">#REF!</definedName>
    <definedName name="_____obl1719" localSheetId="4">#REF!</definedName>
    <definedName name="_____obl1719" localSheetId="5">#REF!</definedName>
    <definedName name="_____obl1719" localSheetId="3">#REF!</definedName>
    <definedName name="_____obl1719" localSheetId="7">#REF!</definedName>
    <definedName name="_____obl1719">#REF!</definedName>
    <definedName name="_____obl173" localSheetId="4">#REF!</definedName>
    <definedName name="_____obl173" localSheetId="5">#REF!</definedName>
    <definedName name="_____obl173" localSheetId="3">#REF!</definedName>
    <definedName name="_____obl173" localSheetId="7">#REF!</definedName>
    <definedName name="_____obl173">#REF!</definedName>
    <definedName name="_____obl174" localSheetId="4">#REF!</definedName>
    <definedName name="_____obl174" localSheetId="5">#REF!</definedName>
    <definedName name="_____obl174" localSheetId="3">#REF!</definedName>
    <definedName name="_____obl174" localSheetId="7">#REF!</definedName>
    <definedName name="_____obl174">#REF!</definedName>
    <definedName name="_____obl175" localSheetId="4">#REF!</definedName>
    <definedName name="_____obl175" localSheetId="5">#REF!</definedName>
    <definedName name="_____obl175" localSheetId="3">#REF!</definedName>
    <definedName name="_____obl175" localSheetId="7">#REF!</definedName>
    <definedName name="_____obl175">#REF!</definedName>
    <definedName name="_____obl176" localSheetId="4">#REF!</definedName>
    <definedName name="_____obl176" localSheetId="5">#REF!</definedName>
    <definedName name="_____obl176" localSheetId="3">#REF!</definedName>
    <definedName name="_____obl176" localSheetId="7">#REF!</definedName>
    <definedName name="_____obl176">#REF!</definedName>
    <definedName name="_____obl177" localSheetId="4">#REF!</definedName>
    <definedName name="_____obl177" localSheetId="5">#REF!</definedName>
    <definedName name="_____obl177" localSheetId="3">#REF!</definedName>
    <definedName name="_____obl177" localSheetId="7">#REF!</definedName>
    <definedName name="_____obl177">#REF!</definedName>
    <definedName name="_____obl178" localSheetId="4">#REF!</definedName>
    <definedName name="_____obl178" localSheetId="5">#REF!</definedName>
    <definedName name="_____obl178" localSheetId="3">#REF!</definedName>
    <definedName name="_____obl178" localSheetId="7">#REF!</definedName>
    <definedName name="_____obl178">#REF!</definedName>
    <definedName name="_____obl179" localSheetId="4">#REF!</definedName>
    <definedName name="_____obl179" localSheetId="5">#REF!</definedName>
    <definedName name="_____obl179" localSheetId="3">#REF!</definedName>
    <definedName name="_____obl179" localSheetId="7">#REF!</definedName>
    <definedName name="_____obl179">#REF!</definedName>
    <definedName name="_____obl18" localSheetId="4">#REF!</definedName>
    <definedName name="_____obl18" localSheetId="5">#REF!</definedName>
    <definedName name="_____obl18" localSheetId="3">#REF!</definedName>
    <definedName name="_____obl18" localSheetId="7">#REF!</definedName>
    <definedName name="_____obl18">#REF!</definedName>
    <definedName name="_____obl181" localSheetId="4">#REF!</definedName>
    <definedName name="_____obl181" localSheetId="5">#REF!</definedName>
    <definedName name="_____obl181" localSheetId="3">#REF!</definedName>
    <definedName name="_____obl181" localSheetId="7">#REF!</definedName>
    <definedName name="_____obl181">#REF!</definedName>
    <definedName name="_____obl1816" localSheetId="4">#REF!</definedName>
    <definedName name="_____obl1816" localSheetId="5">#REF!</definedName>
    <definedName name="_____obl1816" localSheetId="3">#REF!</definedName>
    <definedName name="_____obl1816" localSheetId="7">#REF!</definedName>
    <definedName name="_____obl1816">#REF!</definedName>
    <definedName name="_____obl1820" localSheetId="4">#REF!</definedName>
    <definedName name="_____obl1820" localSheetId="5">#REF!</definedName>
    <definedName name="_____obl1820" localSheetId="3">#REF!</definedName>
    <definedName name="_____obl1820" localSheetId="7">#REF!</definedName>
    <definedName name="_____obl1820">#REF!</definedName>
    <definedName name="_____obl1821" localSheetId="4">#REF!</definedName>
    <definedName name="_____obl1821" localSheetId="5">#REF!</definedName>
    <definedName name="_____obl1821" localSheetId="3">#REF!</definedName>
    <definedName name="_____obl1821" localSheetId="7">#REF!</definedName>
    <definedName name="_____obl1821">#REF!</definedName>
    <definedName name="_____obl1822" localSheetId="4">#REF!</definedName>
    <definedName name="_____obl1822" localSheetId="5">#REF!</definedName>
    <definedName name="_____obl1822" localSheetId="3">#REF!</definedName>
    <definedName name="_____obl1822" localSheetId="7">#REF!</definedName>
    <definedName name="_____obl1822">#REF!</definedName>
    <definedName name="_____obl1823" localSheetId="4">#REF!</definedName>
    <definedName name="_____obl1823" localSheetId="5">#REF!</definedName>
    <definedName name="_____obl1823" localSheetId="3">#REF!</definedName>
    <definedName name="_____obl1823" localSheetId="7">#REF!</definedName>
    <definedName name="_____obl1823">#REF!</definedName>
    <definedName name="_____obl1824" localSheetId="4">#REF!</definedName>
    <definedName name="_____obl1824" localSheetId="5">#REF!</definedName>
    <definedName name="_____obl1824" localSheetId="3">#REF!</definedName>
    <definedName name="_____obl1824" localSheetId="7">#REF!</definedName>
    <definedName name="_____obl1824">#REF!</definedName>
    <definedName name="_____obl1825" localSheetId="4">#REF!</definedName>
    <definedName name="_____obl1825" localSheetId="5">#REF!</definedName>
    <definedName name="_____obl1825" localSheetId="3">#REF!</definedName>
    <definedName name="_____obl1825" localSheetId="7">#REF!</definedName>
    <definedName name="_____obl1825">#REF!</definedName>
    <definedName name="_____obl1826" localSheetId="4">#REF!</definedName>
    <definedName name="_____obl1826" localSheetId="5">#REF!</definedName>
    <definedName name="_____obl1826" localSheetId="3">#REF!</definedName>
    <definedName name="_____obl1826" localSheetId="7">#REF!</definedName>
    <definedName name="_____obl1826">#REF!</definedName>
    <definedName name="_____obl1827" localSheetId="4">#REF!</definedName>
    <definedName name="_____obl1827" localSheetId="5">#REF!</definedName>
    <definedName name="_____obl1827" localSheetId="3">#REF!</definedName>
    <definedName name="_____obl1827" localSheetId="7">#REF!</definedName>
    <definedName name="_____obl1827">#REF!</definedName>
    <definedName name="_____obl1828" localSheetId="4">#REF!</definedName>
    <definedName name="_____obl1828" localSheetId="5">#REF!</definedName>
    <definedName name="_____obl1828" localSheetId="3">#REF!</definedName>
    <definedName name="_____obl1828" localSheetId="7">#REF!</definedName>
    <definedName name="_____obl1828">#REF!</definedName>
    <definedName name="_____obl1829" localSheetId="4">#REF!</definedName>
    <definedName name="_____obl1829" localSheetId="5">#REF!</definedName>
    <definedName name="_____obl1829" localSheetId="3">#REF!</definedName>
    <definedName name="_____obl1829" localSheetId="7">#REF!</definedName>
    <definedName name="_____obl1829">#REF!</definedName>
    <definedName name="_____obl183" localSheetId="4">#REF!</definedName>
    <definedName name="_____obl183" localSheetId="5">#REF!</definedName>
    <definedName name="_____obl183" localSheetId="3">#REF!</definedName>
    <definedName name="_____obl183" localSheetId="7">#REF!</definedName>
    <definedName name="_____obl183">#REF!</definedName>
    <definedName name="_____obl1831" localSheetId="4">#REF!</definedName>
    <definedName name="_____obl1831" localSheetId="5">#REF!</definedName>
    <definedName name="_____obl1831" localSheetId="3">#REF!</definedName>
    <definedName name="_____obl1831" localSheetId="7">#REF!</definedName>
    <definedName name="_____obl1831">#REF!</definedName>
    <definedName name="_____obl1832" localSheetId="4">#REF!</definedName>
    <definedName name="_____obl1832" localSheetId="5">#REF!</definedName>
    <definedName name="_____obl1832" localSheetId="3">#REF!</definedName>
    <definedName name="_____obl1832" localSheetId="7">#REF!</definedName>
    <definedName name="_____obl1832">#REF!</definedName>
    <definedName name="_____obl184" localSheetId="4">#REF!</definedName>
    <definedName name="_____obl184" localSheetId="5">#REF!</definedName>
    <definedName name="_____obl184" localSheetId="3">#REF!</definedName>
    <definedName name="_____obl184" localSheetId="7">#REF!</definedName>
    <definedName name="_____obl184">#REF!</definedName>
    <definedName name="_____obl185" localSheetId="4">#REF!</definedName>
    <definedName name="_____obl185" localSheetId="5">#REF!</definedName>
    <definedName name="_____obl185" localSheetId="3">#REF!</definedName>
    <definedName name="_____obl185" localSheetId="7">#REF!</definedName>
    <definedName name="_____obl185">#REF!</definedName>
    <definedName name="_____obl186" localSheetId="4">#REF!</definedName>
    <definedName name="_____obl186" localSheetId="5">#REF!</definedName>
    <definedName name="_____obl186" localSheetId="3">#REF!</definedName>
    <definedName name="_____obl186" localSheetId="7">#REF!</definedName>
    <definedName name="_____obl186">#REF!</definedName>
    <definedName name="_____obl187" localSheetId="4">#REF!</definedName>
    <definedName name="_____obl187" localSheetId="5">#REF!</definedName>
    <definedName name="_____obl187" localSheetId="3">#REF!</definedName>
    <definedName name="_____obl187" localSheetId="7">#REF!</definedName>
    <definedName name="_____obl187">#REF!</definedName>
    <definedName name="____obl11" localSheetId="1">#REF!</definedName>
    <definedName name="____obl11">#REF!</definedName>
    <definedName name="____obl12" localSheetId="1">#REF!</definedName>
    <definedName name="____obl12">#REF!</definedName>
    <definedName name="____obl13" localSheetId="1">#REF!</definedName>
    <definedName name="____obl13">#REF!</definedName>
    <definedName name="____obl14" localSheetId="1">#REF!</definedName>
    <definedName name="____obl14">#REF!</definedName>
    <definedName name="____obl15" localSheetId="1">#REF!</definedName>
    <definedName name="____obl15">#REF!</definedName>
    <definedName name="____obl16" localSheetId="1">#REF!</definedName>
    <definedName name="____obl16">#REF!</definedName>
    <definedName name="____obl17" localSheetId="1">#REF!</definedName>
    <definedName name="____obl17">#REF!</definedName>
    <definedName name="____obl1710" localSheetId="1">#REF!</definedName>
    <definedName name="____obl1710">#REF!</definedName>
    <definedName name="____obl1711" localSheetId="1">#REF!</definedName>
    <definedName name="____obl1711">#REF!</definedName>
    <definedName name="____obl1712" localSheetId="1">#REF!</definedName>
    <definedName name="____obl1712">#REF!</definedName>
    <definedName name="____obl1713" localSheetId="1">#REF!</definedName>
    <definedName name="____obl1713">#REF!</definedName>
    <definedName name="____obl1714" localSheetId="1">#REF!</definedName>
    <definedName name="____obl1714">#REF!</definedName>
    <definedName name="____obl1715" localSheetId="1">#REF!</definedName>
    <definedName name="____obl1715">#REF!</definedName>
    <definedName name="____obl1716" localSheetId="1">#REF!</definedName>
    <definedName name="____obl1716">#REF!</definedName>
    <definedName name="____obl1717" localSheetId="1">#REF!</definedName>
    <definedName name="____obl1717">#REF!</definedName>
    <definedName name="____obl1718" localSheetId="1">#REF!</definedName>
    <definedName name="____obl1718">#REF!</definedName>
    <definedName name="____obl1719" localSheetId="1">#REF!</definedName>
    <definedName name="____obl1719">#REF!</definedName>
    <definedName name="____obl173" localSheetId="1">#REF!</definedName>
    <definedName name="____obl173">#REF!</definedName>
    <definedName name="____obl174" localSheetId="1">#REF!</definedName>
    <definedName name="____obl174">#REF!</definedName>
    <definedName name="____obl175" localSheetId="1">#REF!</definedName>
    <definedName name="____obl175">#REF!</definedName>
    <definedName name="____obl176" localSheetId="1">#REF!</definedName>
    <definedName name="____obl176">#REF!</definedName>
    <definedName name="____obl177" localSheetId="1">#REF!</definedName>
    <definedName name="____obl177">#REF!</definedName>
    <definedName name="____obl178" localSheetId="1">#REF!</definedName>
    <definedName name="____obl178">#REF!</definedName>
    <definedName name="____obl179" localSheetId="1">#REF!</definedName>
    <definedName name="____obl179">#REF!</definedName>
    <definedName name="____obl18" localSheetId="1">#REF!</definedName>
    <definedName name="____obl18">#REF!</definedName>
    <definedName name="____obl181" localSheetId="1">#REF!</definedName>
    <definedName name="____obl181">#REF!</definedName>
    <definedName name="____obl1816" localSheetId="1">#REF!</definedName>
    <definedName name="____obl1816">#REF!</definedName>
    <definedName name="____obl1820" localSheetId="1">#REF!</definedName>
    <definedName name="____obl1820">#REF!</definedName>
    <definedName name="____obl1821" localSheetId="1">#REF!</definedName>
    <definedName name="____obl1821">#REF!</definedName>
    <definedName name="____obl1822" localSheetId="1">#REF!</definedName>
    <definedName name="____obl1822">#REF!</definedName>
    <definedName name="____obl1823" localSheetId="1">#REF!</definedName>
    <definedName name="____obl1823">#REF!</definedName>
    <definedName name="____obl1824" localSheetId="1">#REF!</definedName>
    <definedName name="____obl1824">#REF!</definedName>
    <definedName name="____obl1825" localSheetId="1">#REF!</definedName>
    <definedName name="____obl1825">#REF!</definedName>
    <definedName name="____obl1826" localSheetId="1">#REF!</definedName>
    <definedName name="____obl1826">#REF!</definedName>
    <definedName name="____obl1827" localSheetId="1">#REF!</definedName>
    <definedName name="____obl1827">#REF!</definedName>
    <definedName name="____obl1828" localSheetId="1">#REF!</definedName>
    <definedName name="____obl1828">#REF!</definedName>
    <definedName name="____obl1829" localSheetId="1">#REF!</definedName>
    <definedName name="____obl1829">#REF!</definedName>
    <definedName name="____obl183" localSheetId="1">#REF!</definedName>
    <definedName name="____obl183">#REF!</definedName>
    <definedName name="____obl1831" localSheetId="1">#REF!</definedName>
    <definedName name="____obl1831">#REF!</definedName>
    <definedName name="____obl1832" localSheetId="1">#REF!</definedName>
    <definedName name="____obl1832">#REF!</definedName>
    <definedName name="____obl184" localSheetId="1">#REF!</definedName>
    <definedName name="____obl184">#REF!</definedName>
    <definedName name="____obl185" localSheetId="1">#REF!</definedName>
    <definedName name="____obl185">#REF!</definedName>
    <definedName name="____obl186" localSheetId="1">#REF!</definedName>
    <definedName name="____obl186">#REF!</definedName>
    <definedName name="____obl187" localSheetId="1">#REF!</definedName>
    <definedName name="____obl187">#REF!</definedName>
    <definedName name="___obl11" localSheetId="4">#REF!</definedName>
    <definedName name="___obl11" localSheetId="5">#REF!</definedName>
    <definedName name="___obl11" localSheetId="3">#REF!</definedName>
    <definedName name="___obl11" localSheetId="7">#REF!</definedName>
    <definedName name="___obl11">#REF!</definedName>
    <definedName name="___obl12" localSheetId="4">#REF!</definedName>
    <definedName name="___obl12" localSheetId="5">#REF!</definedName>
    <definedName name="___obl12" localSheetId="3">#REF!</definedName>
    <definedName name="___obl12" localSheetId="7">#REF!</definedName>
    <definedName name="___obl12">#REF!</definedName>
    <definedName name="___obl13" localSheetId="4">#REF!</definedName>
    <definedName name="___obl13" localSheetId="5">#REF!</definedName>
    <definedName name="___obl13" localSheetId="3">#REF!</definedName>
    <definedName name="___obl13" localSheetId="7">#REF!</definedName>
    <definedName name="___obl13">#REF!</definedName>
    <definedName name="___obl14" localSheetId="4">#REF!</definedName>
    <definedName name="___obl14" localSheetId="5">#REF!</definedName>
    <definedName name="___obl14" localSheetId="3">#REF!</definedName>
    <definedName name="___obl14" localSheetId="7">#REF!</definedName>
    <definedName name="___obl14">#REF!</definedName>
    <definedName name="___obl15" localSheetId="4">#REF!</definedName>
    <definedName name="___obl15" localSheetId="5">#REF!</definedName>
    <definedName name="___obl15" localSheetId="3">#REF!</definedName>
    <definedName name="___obl15" localSheetId="7">#REF!</definedName>
    <definedName name="___obl15">#REF!</definedName>
    <definedName name="___obl16" localSheetId="4">#REF!</definedName>
    <definedName name="___obl16" localSheetId="5">#REF!</definedName>
    <definedName name="___obl16" localSheetId="3">#REF!</definedName>
    <definedName name="___obl16" localSheetId="7">#REF!</definedName>
    <definedName name="___obl16">#REF!</definedName>
    <definedName name="___obl17" localSheetId="4">#REF!</definedName>
    <definedName name="___obl17" localSheetId="5">#REF!</definedName>
    <definedName name="___obl17" localSheetId="3">#REF!</definedName>
    <definedName name="___obl17" localSheetId="7">#REF!</definedName>
    <definedName name="___obl17">#REF!</definedName>
    <definedName name="___obl1710" localSheetId="4">#REF!</definedName>
    <definedName name="___obl1710" localSheetId="5">#REF!</definedName>
    <definedName name="___obl1710" localSheetId="3">#REF!</definedName>
    <definedName name="___obl1710" localSheetId="7">#REF!</definedName>
    <definedName name="___obl1710">#REF!</definedName>
    <definedName name="___obl1711" localSheetId="4">#REF!</definedName>
    <definedName name="___obl1711" localSheetId="5">#REF!</definedName>
    <definedName name="___obl1711" localSheetId="3">#REF!</definedName>
    <definedName name="___obl1711" localSheetId="7">#REF!</definedName>
    <definedName name="___obl1711">#REF!</definedName>
    <definedName name="___obl1712" localSheetId="4">#REF!</definedName>
    <definedName name="___obl1712" localSheetId="5">#REF!</definedName>
    <definedName name="___obl1712" localSheetId="3">#REF!</definedName>
    <definedName name="___obl1712" localSheetId="7">#REF!</definedName>
    <definedName name="___obl1712">#REF!</definedName>
    <definedName name="___obl1713" localSheetId="4">#REF!</definedName>
    <definedName name="___obl1713" localSheetId="5">#REF!</definedName>
    <definedName name="___obl1713" localSheetId="3">#REF!</definedName>
    <definedName name="___obl1713" localSheetId="7">#REF!</definedName>
    <definedName name="___obl1713">#REF!</definedName>
    <definedName name="___obl1714" localSheetId="4">#REF!</definedName>
    <definedName name="___obl1714" localSheetId="5">#REF!</definedName>
    <definedName name="___obl1714" localSheetId="3">#REF!</definedName>
    <definedName name="___obl1714" localSheetId="7">#REF!</definedName>
    <definedName name="___obl1714">#REF!</definedName>
    <definedName name="___obl1715" localSheetId="4">#REF!</definedName>
    <definedName name="___obl1715" localSheetId="5">#REF!</definedName>
    <definedName name="___obl1715" localSheetId="3">#REF!</definedName>
    <definedName name="___obl1715" localSheetId="7">#REF!</definedName>
    <definedName name="___obl1715">#REF!</definedName>
    <definedName name="___obl1716" localSheetId="4">#REF!</definedName>
    <definedName name="___obl1716" localSheetId="5">#REF!</definedName>
    <definedName name="___obl1716" localSheetId="3">#REF!</definedName>
    <definedName name="___obl1716" localSheetId="7">#REF!</definedName>
    <definedName name="___obl1716">#REF!</definedName>
    <definedName name="___obl1717" localSheetId="4">#REF!</definedName>
    <definedName name="___obl1717" localSheetId="5">#REF!</definedName>
    <definedName name="___obl1717" localSheetId="3">#REF!</definedName>
    <definedName name="___obl1717" localSheetId="7">#REF!</definedName>
    <definedName name="___obl1717">#REF!</definedName>
    <definedName name="___obl1718" localSheetId="4">#REF!</definedName>
    <definedName name="___obl1718" localSheetId="5">#REF!</definedName>
    <definedName name="___obl1718" localSheetId="3">#REF!</definedName>
    <definedName name="___obl1718" localSheetId="7">#REF!</definedName>
    <definedName name="___obl1718">#REF!</definedName>
    <definedName name="___obl1719" localSheetId="4">#REF!</definedName>
    <definedName name="___obl1719" localSheetId="5">#REF!</definedName>
    <definedName name="___obl1719" localSheetId="3">#REF!</definedName>
    <definedName name="___obl1719" localSheetId="7">#REF!</definedName>
    <definedName name="___obl1719">#REF!</definedName>
    <definedName name="___obl173" localSheetId="4">#REF!</definedName>
    <definedName name="___obl173" localSheetId="5">#REF!</definedName>
    <definedName name="___obl173" localSheetId="3">#REF!</definedName>
    <definedName name="___obl173" localSheetId="7">#REF!</definedName>
    <definedName name="___obl173">#REF!</definedName>
    <definedName name="___obl174" localSheetId="4">#REF!</definedName>
    <definedName name="___obl174" localSheetId="5">#REF!</definedName>
    <definedName name="___obl174" localSheetId="3">#REF!</definedName>
    <definedName name="___obl174" localSheetId="7">#REF!</definedName>
    <definedName name="___obl174">#REF!</definedName>
    <definedName name="___obl175" localSheetId="4">#REF!</definedName>
    <definedName name="___obl175" localSheetId="5">#REF!</definedName>
    <definedName name="___obl175" localSheetId="3">#REF!</definedName>
    <definedName name="___obl175" localSheetId="7">#REF!</definedName>
    <definedName name="___obl175">#REF!</definedName>
    <definedName name="___obl176" localSheetId="4">#REF!</definedName>
    <definedName name="___obl176" localSheetId="5">#REF!</definedName>
    <definedName name="___obl176" localSheetId="3">#REF!</definedName>
    <definedName name="___obl176" localSheetId="7">#REF!</definedName>
    <definedName name="___obl176">#REF!</definedName>
    <definedName name="___obl177" localSheetId="4">#REF!</definedName>
    <definedName name="___obl177" localSheetId="5">#REF!</definedName>
    <definedName name="___obl177" localSheetId="3">#REF!</definedName>
    <definedName name="___obl177" localSheetId="7">#REF!</definedName>
    <definedName name="___obl177">#REF!</definedName>
    <definedName name="___obl178" localSheetId="4">#REF!</definedName>
    <definedName name="___obl178" localSheetId="5">#REF!</definedName>
    <definedName name="___obl178" localSheetId="3">#REF!</definedName>
    <definedName name="___obl178" localSheetId="7">#REF!</definedName>
    <definedName name="___obl178">#REF!</definedName>
    <definedName name="___obl179" localSheetId="4">#REF!</definedName>
    <definedName name="___obl179" localSheetId="5">#REF!</definedName>
    <definedName name="___obl179" localSheetId="3">#REF!</definedName>
    <definedName name="___obl179" localSheetId="7">#REF!</definedName>
    <definedName name="___obl179">#REF!</definedName>
    <definedName name="___obl18" localSheetId="4">#REF!</definedName>
    <definedName name="___obl18" localSheetId="5">#REF!</definedName>
    <definedName name="___obl18" localSheetId="3">#REF!</definedName>
    <definedName name="___obl18" localSheetId="7">#REF!</definedName>
    <definedName name="___obl18">#REF!</definedName>
    <definedName name="___obl181" localSheetId="4">#REF!</definedName>
    <definedName name="___obl181" localSheetId="5">#REF!</definedName>
    <definedName name="___obl181" localSheetId="3">#REF!</definedName>
    <definedName name="___obl181" localSheetId="7">#REF!</definedName>
    <definedName name="___obl181">#REF!</definedName>
    <definedName name="___obl1816" localSheetId="4">#REF!</definedName>
    <definedName name="___obl1816" localSheetId="5">#REF!</definedName>
    <definedName name="___obl1816" localSheetId="3">#REF!</definedName>
    <definedName name="___obl1816" localSheetId="7">#REF!</definedName>
    <definedName name="___obl1816">#REF!</definedName>
    <definedName name="___obl1820" localSheetId="4">#REF!</definedName>
    <definedName name="___obl1820" localSheetId="5">#REF!</definedName>
    <definedName name="___obl1820" localSheetId="3">#REF!</definedName>
    <definedName name="___obl1820" localSheetId="7">#REF!</definedName>
    <definedName name="___obl1820">#REF!</definedName>
    <definedName name="___obl1821" localSheetId="4">#REF!</definedName>
    <definedName name="___obl1821" localSheetId="5">#REF!</definedName>
    <definedName name="___obl1821" localSheetId="3">#REF!</definedName>
    <definedName name="___obl1821" localSheetId="7">#REF!</definedName>
    <definedName name="___obl1821">#REF!</definedName>
    <definedName name="___obl1822" localSheetId="4">#REF!</definedName>
    <definedName name="___obl1822" localSheetId="5">#REF!</definedName>
    <definedName name="___obl1822" localSheetId="3">#REF!</definedName>
    <definedName name="___obl1822" localSheetId="7">#REF!</definedName>
    <definedName name="___obl1822">#REF!</definedName>
    <definedName name="___obl1823" localSheetId="4">#REF!</definedName>
    <definedName name="___obl1823" localSheetId="5">#REF!</definedName>
    <definedName name="___obl1823" localSheetId="3">#REF!</definedName>
    <definedName name="___obl1823" localSheetId="7">#REF!</definedName>
    <definedName name="___obl1823">#REF!</definedName>
    <definedName name="___obl1824" localSheetId="4">#REF!</definedName>
    <definedName name="___obl1824" localSheetId="5">#REF!</definedName>
    <definedName name="___obl1824" localSheetId="3">#REF!</definedName>
    <definedName name="___obl1824" localSheetId="7">#REF!</definedName>
    <definedName name="___obl1824">#REF!</definedName>
    <definedName name="___obl1825" localSheetId="4">#REF!</definedName>
    <definedName name="___obl1825" localSheetId="5">#REF!</definedName>
    <definedName name="___obl1825" localSheetId="3">#REF!</definedName>
    <definedName name="___obl1825" localSheetId="7">#REF!</definedName>
    <definedName name="___obl1825">#REF!</definedName>
    <definedName name="___obl1826" localSheetId="4">#REF!</definedName>
    <definedName name="___obl1826" localSheetId="5">#REF!</definedName>
    <definedName name="___obl1826" localSheetId="3">#REF!</definedName>
    <definedName name="___obl1826" localSheetId="7">#REF!</definedName>
    <definedName name="___obl1826">#REF!</definedName>
    <definedName name="___obl1827" localSheetId="4">#REF!</definedName>
    <definedName name="___obl1827" localSheetId="5">#REF!</definedName>
    <definedName name="___obl1827" localSheetId="3">#REF!</definedName>
    <definedName name="___obl1827" localSheetId="7">#REF!</definedName>
    <definedName name="___obl1827">#REF!</definedName>
    <definedName name="___obl1828" localSheetId="4">#REF!</definedName>
    <definedName name="___obl1828" localSheetId="5">#REF!</definedName>
    <definedName name="___obl1828" localSheetId="3">#REF!</definedName>
    <definedName name="___obl1828" localSheetId="7">#REF!</definedName>
    <definedName name="___obl1828">#REF!</definedName>
    <definedName name="___obl1829" localSheetId="4">#REF!</definedName>
    <definedName name="___obl1829" localSheetId="5">#REF!</definedName>
    <definedName name="___obl1829" localSheetId="3">#REF!</definedName>
    <definedName name="___obl1829" localSheetId="7">#REF!</definedName>
    <definedName name="___obl1829">#REF!</definedName>
    <definedName name="___obl183" localSheetId="4">#REF!</definedName>
    <definedName name="___obl183" localSheetId="5">#REF!</definedName>
    <definedName name="___obl183" localSheetId="3">#REF!</definedName>
    <definedName name="___obl183" localSheetId="7">#REF!</definedName>
    <definedName name="___obl183">#REF!</definedName>
    <definedName name="___obl1831" localSheetId="4">#REF!</definedName>
    <definedName name="___obl1831" localSheetId="5">#REF!</definedName>
    <definedName name="___obl1831" localSheetId="3">#REF!</definedName>
    <definedName name="___obl1831" localSheetId="7">#REF!</definedName>
    <definedName name="___obl1831">#REF!</definedName>
    <definedName name="___obl1832" localSheetId="4">#REF!</definedName>
    <definedName name="___obl1832" localSheetId="5">#REF!</definedName>
    <definedName name="___obl1832" localSheetId="3">#REF!</definedName>
    <definedName name="___obl1832" localSheetId="7">#REF!</definedName>
    <definedName name="___obl1832">#REF!</definedName>
    <definedName name="___obl184" localSheetId="4">#REF!</definedName>
    <definedName name="___obl184" localSheetId="5">#REF!</definedName>
    <definedName name="___obl184" localSheetId="3">#REF!</definedName>
    <definedName name="___obl184" localSheetId="7">#REF!</definedName>
    <definedName name="___obl184">#REF!</definedName>
    <definedName name="___obl185" localSheetId="4">#REF!</definedName>
    <definedName name="___obl185" localSheetId="5">#REF!</definedName>
    <definedName name="___obl185" localSheetId="3">#REF!</definedName>
    <definedName name="___obl185" localSheetId="7">#REF!</definedName>
    <definedName name="___obl185">#REF!</definedName>
    <definedName name="___obl186" localSheetId="4">#REF!</definedName>
    <definedName name="___obl186" localSheetId="5">#REF!</definedName>
    <definedName name="___obl186" localSheetId="3">#REF!</definedName>
    <definedName name="___obl186" localSheetId="7">#REF!</definedName>
    <definedName name="___obl186">#REF!</definedName>
    <definedName name="___obl187" localSheetId="4">#REF!</definedName>
    <definedName name="___obl187" localSheetId="5">#REF!</definedName>
    <definedName name="___obl187" localSheetId="3">#REF!</definedName>
    <definedName name="___obl187" localSheetId="7">#REF!</definedName>
    <definedName name="___obl187">#REF!</definedName>
    <definedName name="__obl11" localSheetId="0">#REF!</definedName>
    <definedName name="__obl11">#REF!</definedName>
    <definedName name="__obl12" localSheetId="0">#REF!</definedName>
    <definedName name="__obl12">#REF!</definedName>
    <definedName name="__obl13" localSheetId="0">#REF!</definedName>
    <definedName name="__obl13">#REF!</definedName>
    <definedName name="__obl14" localSheetId="0">#REF!</definedName>
    <definedName name="__obl14">#REF!</definedName>
    <definedName name="__obl15" localSheetId="0">#REF!</definedName>
    <definedName name="__obl15">#REF!</definedName>
    <definedName name="__obl16" localSheetId="0">#REF!</definedName>
    <definedName name="__obl16">#REF!</definedName>
    <definedName name="__obl17" localSheetId="0">#REF!</definedName>
    <definedName name="__obl17">#REF!</definedName>
    <definedName name="__obl1710" localSheetId="0">#REF!</definedName>
    <definedName name="__obl1710">#REF!</definedName>
    <definedName name="__obl1711" localSheetId="0">#REF!</definedName>
    <definedName name="__obl1711">#REF!</definedName>
    <definedName name="__obl1712" localSheetId="0">#REF!</definedName>
    <definedName name="__obl1712">#REF!</definedName>
    <definedName name="__obl1713" localSheetId="0">#REF!</definedName>
    <definedName name="__obl1713">#REF!</definedName>
    <definedName name="__obl1714" localSheetId="0">#REF!</definedName>
    <definedName name="__obl1714">#REF!</definedName>
    <definedName name="__obl1715" localSheetId="0">#REF!</definedName>
    <definedName name="__obl1715">#REF!</definedName>
    <definedName name="__obl1716" localSheetId="0">#REF!</definedName>
    <definedName name="__obl1716">#REF!</definedName>
    <definedName name="__obl1717" localSheetId="0">#REF!</definedName>
    <definedName name="__obl1717">#REF!</definedName>
    <definedName name="__obl1718" localSheetId="0">#REF!</definedName>
    <definedName name="__obl1718">#REF!</definedName>
    <definedName name="__obl1719" localSheetId="0">#REF!</definedName>
    <definedName name="__obl1719">#REF!</definedName>
    <definedName name="__obl173" localSheetId="0">#REF!</definedName>
    <definedName name="__obl173">#REF!</definedName>
    <definedName name="__obl174" localSheetId="0">#REF!</definedName>
    <definedName name="__obl174">#REF!</definedName>
    <definedName name="__obl175" localSheetId="0">#REF!</definedName>
    <definedName name="__obl175">#REF!</definedName>
    <definedName name="__obl176" localSheetId="0">#REF!</definedName>
    <definedName name="__obl176">#REF!</definedName>
    <definedName name="__obl177" localSheetId="0">#REF!</definedName>
    <definedName name="__obl177">#REF!</definedName>
    <definedName name="__obl178" localSheetId="0">#REF!</definedName>
    <definedName name="__obl178">#REF!</definedName>
    <definedName name="__obl179" localSheetId="0">#REF!</definedName>
    <definedName name="__obl179">#REF!</definedName>
    <definedName name="__obl18" localSheetId="0">#REF!</definedName>
    <definedName name="__obl18">#REF!</definedName>
    <definedName name="__obl181" localSheetId="0">#REF!</definedName>
    <definedName name="__obl181">#REF!</definedName>
    <definedName name="__obl1816" localSheetId="0">#REF!</definedName>
    <definedName name="__obl1816">#REF!</definedName>
    <definedName name="__obl1820" localSheetId="0">#REF!</definedName>
    <definedName name="__obl1820">#REF!</definedName>
    <definedName name="__obl1821" localSheetId="0">#REF!</definedName>
    <definedName name="__obl1821">#REF!</definedName>
    <definedName name="__obl1822" localSheetId="0">#REF!</definedName>
    <definedName name="__obl1822">#REF!</definedName>
    <definedName name="__obl1823" localSheetId="0">#REF!</definedName>
    <definedName name="__obl1823">#REF!</definedName>
    <definedName name="__obl1824" localSheetId="0">#REF!</definedName>
    <definedName name="__obl1824">#REF!</definedName>
    <definedName name="__obl1825" localSheetId="0">#REF!</definedName>
    <definedName name="__obl1825">#REF!</definedName>
    <definedName name="__obl1826" localSheetId="0">#REF!</definedName>
    <definedName name="__obl1826">#REF!</definedName>
    <definedName name="__obl1827" localSheetId="0">#REF!</definedName>
    <definedName name="__obl1827">#REF!</definedName>
    <definedName name="__obl1828" localSheetId="0">#REF!</definedName>
    <definedName name="__obl1828">#REF!</definedName>
    <definedName name="__obl1829" localSheetId="0">#REF!</definedName>
    <definedName name="__obl1829">#REF!</definedName>
    <definedName name="__obl183" localSheetId="0">#REF!</definedName>
    <definedName name="__obl183">#REF!</definedName>
    <definedName name="__obl1831" localSheetId="0">#REF!</definedName>
    <definedName name="__obl1831">#REF!</definedName>
    <definedName name="__obl1832" localSheetId="0">#REF!</definedName>
    <definedName name="__obl1832">#REF!</definedName>
    <definedName name="__obl184" localSheetId="0">#REF!</definedName>
    <definedName name="__obl184">#REF!</definedName>
    <definedName name="__obl185" localSheetId="0">#REF!</definedName>
    <definedName name="__obl185">#REF!</definedName>
    <definedName name="__obl186" localSheetId="0">#REF!</definedName>
    <definedName name="__obl186">#REF!</definedName>
    <definedName name="__obl187" localSheetId="0">#REF!</definedName>
    <definedName name="__obl187">#REF!</definedName>
    <definedName name="_obl11" localSheetId="4">#REF!</definedName>
    <definedName name="_obl11" localSheetId="5">#REF!</definedName>
    <definedName name="_obl11" localSheetId="3">#REF!</definedName>
    <definedName name="_obl11" localSheetId="2">#REF!</definedName>
    <definedName name="_obl11" localSheetId="7">#REF!</definedName>
    <definedName name="_obl11">#REF!</definedName>
    <definedName name="_obl112">#REF!</definedName>
    <definedName name="_obl12" localSheetId="4">#REF!</definedName>
    <definedName name="_obl12" localSheetId="5">#REF!</definedName>
    <definedName name="_obl12" localSheetId="3">#REF!</definedName>
    <definedName name="_obl12" localSheetId="2">#REF!</definedName>
    <definedName name="_obl12" localSheetId="7">#REF!</definedName>
    <definedName name="_obl12">#REF!</definedName>
    <definedName name="_obl13" localSheetId="4">#REF!</definedName>
    <definedName name="_obl13" localSheetId="5">#REF!</definedName>
    <definedName name="_obl13" localSheetId="3">#REF!</definedName>
    <definedName name="_obl13" localSheetId="2">#REF!</definedName>
    <definedName name="_obl13" localSheetId="7">#REF!</definedName>
    <definedName name="_obl13">#REF!</definedName>
    <definedName name="_obl14" localSheetId="4">#REF!</definedName>
    <definedName name="_obl14" localSheetId="5">#REF!</definedName>
    <definedName name="_obl14" localSheetId="3">#REF!</definedName>
    <definedName name="_obl14" localSheetId="2">#REF!</definedName>
    <definedName name="_obl14" localSheetId="7">#REF!</definedName>
    <definedName name="_obl14">#REF!</definedName>
    <definedName name="_obl15" localSheetId="4">#REF!</definedName>
    <definedName name="_obl15" localSheetId="5">#REF!</definedName>
    <definedName name="_obl15" localSheetId="3">#REF!</definedName>
    <definedName name="_obl15" localSheetId="2">#REF!</definedName>
    <definedName name="_obl15" localSheetId="7">#REF!</definedName>
    <definedName name="_obl15">#REF!</definedName>
    <definedName name="_obl16" localSheetId="4">#REF!</definedName>
    <definedName name="_obl16" localSheetId="5">#REF!</definedName>
    <definedName name="_obl16" localSheetId="3">#REF!</definedName>
    <definedName name="_obl16" localSheetId="2">#REF!</definedName>
    <definedName name="_obl16" localSheetId="7">#REF!</definedName>
    <definedName name="_obl16">#REF!</definedName>
    <definedName name="_obl17" localSheetId="4">#REF!</definedName>
    <definedName name="_obl17" localSheetId="5">#REF!</definedName>
    <definedName name="_obl17" localSheetId="3">#REF!</definedName>
    <definedName name="_obl17" localSheetId="2">#REF!</definedName>
    <definedName name="_obl17" localSheetId="7">#REF!</definedName>
    <definedName name="_obl17">#REF!</definedName>
    <definedName name="_obl1710" localSheetId="4">#REF!</definedName>
    <definedName name="_obl1710" localSheetId="5">#REF!</definedName>
    <definedName name="_obl1710" localSheetId="3">#REF!</definedName>
    <definedName name="_obl1710" localSheetId="2">#REF!</definedName>
    <definedName name="_obl1710" localSheetId="7">#REF!</definedName>
    <definedName name="_obl1710">#REF!</definedName>
    <definedName name="_obl1711" localSheetId="4">#REF!</definedName>
    <definedName name="_obl1711" localSheetId="5">#REF!</definedName>
    <definedName name="_obl1711" localSheetId="3">#REF!</definedName>
    <definedName name="_obl1711" localSheetId="2">#REF!</definedName>
    <definedName name="_obl1711" localSheetId="7">#REF!</definedName>
    <definedName name="_obl1711">#REF!</definedName>
    <definedName name="_obl1712" localSheetId="4">#REF!</definedName>
    <definedName name="_obl1712" localSheetId="5">#REF!</definedName>
    <definedName name="_obl1712" localSheetId="3">#REF!</definedName>
    <definedName name="_obl1712" localSheetId="2">#REF!</definedName>
    <definedName name="_obl1712" localSheetId="7">#REF!</definedName>
    <definedName name="_obl1712">#REF!</definedName>
    <definedName name="_obl1713" localSheetId="4">#REF!</definedName>
    <definedName name="_obl1713" localSheetId="5">#REF!</definedName>
    <definedName name="_obl1713" localSheetId="3">#REF!</definedName>
    <definedName name="_obl1713" localSheetId="2">#REF!</definedName>
    <definedName name="_obl1713" localSheetId="7">#REF!</definedName>
    <definedName name="_obl1713">#REF!</definedName>
    <definedName name="_obl1714" localSheetId="4">#REF!</definedName>
    <definedName name="_obl1714" localSheetId="5">#REF!</definedName>
    <definedName name="_obl1714" localSheetId="3">#REF!</definedName>
    <definedName name="_obl1714" localSheetId="2">#REF!</definedName>
    <definedName name="_obl1714" localSheetId="7">#REF!</definedName>
    <definedName name="_obl1714">#REF!</definedName>
    <definedName name="_obl1715" localSheetId="4">#REF!</definedName>
    <definedName name="_obl1715" localSheetId="5">#REF!</definedName>
    <definedName name="_obl1715" localSheetId="3">#REF!</definedName>
    <definedName name="_obl1715" localSheetId="2">#REF!</definedName>
    <definedName name="_obl1715" localSheetId="7">#REF!</definedName>
    <definedName name="_obl1715">#REF!</definedName>
    <definedName name="_obl1716" localSheetId="4">#REF!</definedName>
    <definedName name="_obl1716" localSheetId="5">#REF!</definedName>
    <definedName name="_obl1716" localSheetId="3">#REF!</definedName>
    <definedName name="_obl1716" localSheetId="2">#REF!</definedName>
    <definedName name="_obl1716" localSheetId="7">#REF!</definedName>
    <definedName name="_obl1716">#REF!</definedName>
    <definedName name="_obl1717" localSheetId="4">#REF!</definedName>
    <definedName name="_obl1717" localSheetId="5">#REF!</definedName>
    <definedName name="_obl1717" localSheetId="3">#REF!</definedName>
    <definedName name="_obl1717" localSheetId="2">#REF!</definedName>
    <definedName name="_obl1717" localSheetId="7">#REF!</definedName>
    <definedName name="_obl1717">#REF!</definedName>
    <definedName name="_obl1718" localSheetId="4">#REF!</definedName>
    <definedName name="_obl1718" localSheetId="5">#REF!</definedName>
    <definedName name="_obl1718" localSheetId="3">#REF!</definedName>
    <definedName name="_obl1718" localSheetId="2">#REF!</definedName>
    <definedName name="_obl1718" localSheetId="7">#REF!</definedName>
    <definedName name="_obl1718">#REF!</definedName>
    <definedName name="_obl1719" localSheetId="4">#REF!</definedName>
    <definedName name="_obl1719" localSheetId="5">#REF!</definedName>
    <definedName name="_obl1719" localSheetId="3">#REF!</definedName>
    <definedName name="_obl1719" localSheetId="2">#REF!</definedName>
    <definedName name="_obl1719" localSheetId="7">#REF!</definedName>
    <definedName name="_obl1719">#REF!</definedName>
    <definedName name="_obl173" localSheetId="4">#REF!</definedName>
    <definedName name="_obl173" localSheetId="5">#REF!</definedName>
    <definedName name="_obl173" localSheetId="3">#REF!</definedName>
    <definedName name="_obl173" localSheetId="2">#REF!</definedName>
    <definedName name="_obl173" localSheetId="7">#REF!</definedName>
    <definedName name="_obl173">#REF!</definedName>
    <definedName name="_obl174" localSheetId="4">#REF!</definedName>
    <definedName name="_obl174" localSheetId="5">#REF!</definedName>
    <definedName name="_obl174" localSheetId="3">#REF!</definedName>
    <definedName name="_obl174" localSheetId="2">#REF!</definedName>
    <definedName name="_obl174" localSheetId="7">#REF!</definedName>
    <definedName name="_obl174">#REF!</definedName>
    <definedName name="_obl175" localSheetId="4">#REF!</definedName>
    <definedName name="_obl175" localSheetId="5">#REF!</definedName>
    <definedName name="_obl175" localSheetId="3">#REF!</definedName>
    <definedName name="_obl175" localSheetId="2">#REF!</definedName>
    <definedName name="_obl175" localSheetId="7">#REF!</definedName>
    <definedName name="_obl175">#REF!</definedName>
    <definedName name="_obl176" localSheetId="4">#REF!</definedName>
    <definedName name="_obl176" localSheetId="5">#REF!</definedName>
    <definedName name="_obl176" localSheetId="3">#REF!</definedName>
    <definedName name="_obl176" localSheetId="2">#REF!</definedName>
    <definedName name="_obl176" localSheetId="7">#REF!</definedName>
    <definedName name="_obl176">#REF!</definedName>
    <definedName name="_obl177" localSheetId="4">#REF!</definedName>
    <definedName name="_obl177" localSheetId="5">#REF!</definedName>
    <definedName name="_obl177" localSheetId="3">#REF!</definedName>
    <definedName name="_obl177" localSheetId="2">#REF!</definedName>
    <definedName name="_obl177" localSheetId="7">#REF!</definedName>
    <definedName name="_obl177">#REF!</definedName>
    <definedName name="_obl178" localSheetId="4">#REF!</definedName>
    <definedName name="_obl178" localSheetId="5">#REF!</definedName>
    <definedName name="_obl178" localSheetId="3">#REF!</definedName>
    <definedName name="_obl178" localSheetId="2">#REF!</definedName>
    <definedName name="_obl178" localSheetId="7">#REF!</definedName>
    <definedName name="_obl178">#REF!</definedName>
    <definedName name="_obl179" localSheetId="4">#REF!</definedName>
    <definedName name="_obl179" localSheetId="5">#REF!</definedName>
    <definedName name="_obl179" localSheetId="3">#REF!</definedName>
    <definedName name="_obl179" localSheetId="2">#REF!</definedName>
    <definedName name="_obl179" localSheetId="7">#REF!</definedName>
    <definedName name="_obl179">#REF!</definedName>
    <definedName name="_obl18" localSheetId="4">#REF!</definedName>
    <definedName name="_obl18" localSheetId="5">#REF!</definedName>
    <definedName name="_obl18" localSheetId="3">#REF!</definedName>
    <definedName name="_obl18" localSheetId="2">#REF!</definedName>
    <definedName name="_obl18" localSheetId="7">#REF!</definedName>
    <definedName name="_obl18">#REF!</definedName>
    <definedName name="_obl181" localSheetId="4">#REF!</definedName>
    <definedName name="_obl181" localSheetId="5">#REF!</definedName>
    <definedName name="_obl181" localSheetId="3">#REF!</definedName>
    <definedName name="_obl181" localSheetId="2">#REF!</definedName>
    <definedName name="_obl181" localSheetId="7">#REF!</definedName>
    <definedName name="_obl181">#REF!</definedName>
    <definedName name="_obl1816" localSheetId="4">#REF!</definedName>
    <definedName name="_obl1816" localSheetId="5">#REF!</definedName>
    <definedName name="_obl1816" localSheetId="3">#REF!</definedName>
    <definedName name="_obl1816" localSheetId="2">#REF!</definedName>
    <definedName name="_obl1816" localSheetId="7">#REF!</definedName>
    <definedName name="_obl1816">#REF!</definedName>
    <definedName name="_obl1820" localSheetId="4">#REF!</definedName>
    <definedName name="_obl1820" localSheetId="5">#REF!</definedName>
    <definedName name="_obl1820" localSheetId="3">#REF!</definedName>
    <definedName name="_obl1820" localSheetId="2">#REF!</definedName>
    <definedName name="_obl1820" localSheetId="7">#REF!</definedName>
    <definedName name="_obl1820">#REF!</definedName>
    <definedName name="_obl1821" localSheetId="4">#REF!</definedName>
    <definedName name="_obl1821" localSheetId="5">#REF!</definedName>
    <definedName name="_obl1821" localSheetId="3">#REF!</definedName>
    <definedName name="_obl1821" localSheetId="2">#REF!</definedName>
    <definedName name="_obl1821" localSheetId="7">#REF!</definedName>
    <definedName name="_obl1821">#REF!</definedName>
    <definedName name="_obl1822" localSheetId="4">#REF!</definedName>
    <definedName name="_obl1822" localSheetId="5">#REF!</definedName>
    <definedName name="_obl1822" localSheetId="3">#REF!</definedName>
    <definedName name="_obl1822" localSheetId="2">#REF!</definedName>
    <definedName name="_obl1822" localSheetId="7">#REF!</definedName>
    <definedName name="_obl1822">#REF!</definedName>
    <definedName name="_obl1823" localSheetId="4">#REF!</definedName>
    <definedName name="_obl1823" localSheetId="5">#REF!</definedName>
    <definedName name="_obl1823" localSheetId="3">#REF!</definedName>
    <definedName name="_obl1823" localSheetId="2">#REF!</definedName>
    <definedName name="_obl1823" localSheetId="7">#REF!</definedName>
    <definedName name="_obl1823">#REF!</definedName>
    <definedName name="_obl1824" localSheetId="4">#REF!</definedName>
    <definedName name="_obl1824" localSheetId="5">#REF!</definedName>
    <definedName name="_obl1824" localSheetId="3">#REF!</definedName>
    <definedName name="_obl1824" localSheetId="2">#REF!</definedName>
    <definedName name="_obl1824" localSheetId="7">#REF!</definedName>
    <definedName name="_obl1824">#REF!</definedName>
    <definedName name="_obl1825" localSheetId="4">#REF!</definedName>
    <definedName name="_obl1825" localSheetId="5">#REF!</definedName>
    <definedName name="_obl1825" localSheetId="3">#REF!</definedName>
    <definedName name="_obl1825" localSheetId="2">#REF!</definedName>
    <definedName name="_obl1825" localSheetId="7">#REF!</definedName>
    <definedName name="_obl1825">#REF!</definedName>
    <definedName name="_obl1826" localSheetId="4">#REF!</definedName>
    <definedName name="_obl1826" localSheetId="5">#REF!</definedName>
    <definedName name="_obl1826" localSheetId="3">#REF!</definedName>
    <definedName name="_obl1826" localSheetId="2">#REF!</definedName>
    <definedName name="_obl1826" localSheetId="7">#REF!</definedName>
    <definedName name="_obl1826">#REF!</definedName>
    <definedName name="_obl1827" localSheetId="4">#REF!</definedName>
    <definedName name="_obl1827" localSheetId="5">#REF!</definedName>
    <definedName name="_obl1827" localSheetId="3">#REF!</definedName>
    <definedName name="_obl1827" localSheetId="2">#REF!</definedName>
    <definedName name="_obl1827" localSheetId="7">#REF!</definedName>
    <definedName name="_obl1827">#REF!</definedName>
    <definedName name="_obl1828" localSheetId="4">#REF!</definedName>
    <definedName name="_obl1828" localSheetId="5">#REF!</definedName>
    <definedName name="_obl1828" localSheetId="3">#REF!</definedName>
    <definedName name="_obl1828" localSheetId="2">#REF!</definedName>
    <definedName name="_obl1828" localSheetId="7">#REF!</definedName>
    <definedName name="_obl1828">#REF!</definedName>
    <definedName name="_obl1829" localSheetId="4">#REF!</definedName>
    <definedName name="_obl1829" localSheetId="5">#REF!</definedName>
    <definedName name="_obl1829" localSheetId="3">#REF!</definedName>
    <definedName name="_obl1829" localSheetId="2">#REF!</definedName>
    <definedName name="_obl1829" localSheetId="7">#REF!</definedName>
    <definedName name="_obl1829">#REF!</definedName>
    <definedName name="_obl183" localSheetId="4">#REF!</definedName>
    <definedName name="_obl183" localSheetId="5">#REF!</definedName>
    <definedName name="_obl183" localSheetId="3">#REF!</definedName>
    <definedName name="_obl183" localSheetId="2">#REF!</definedName>
    <definedName name="_obl183" localSheetId="7">#REF!</definedName>
    <definedName name="_obl183">#REF!</definedName>
    <definedName name="_obl1831" localSheetId="4">#REF!</definedName>
    <definedName name="_obl1831" localSheetId="5">#REF!</definedName>
    <definedName name="_obl1831" localSheetId="3">#REF!</definedName>
    <definedName name="_obl1831" localSheetId="2">#REF!</definedName>
    <definedName name="_obl1831" localSheetId="7">#REF!</definedName>
    <definedName name="_obl1831">#REF!</definedName>
    <definedName name="_obl1832" localSheetId="4">#REF!</definedName>
    <definedName name="_obl1832" localSheetId="5">#REF!</definedName>
    <definedName name="_obl1832" localSheetId="3">#REF!</definedName>
    <definedName name="_obl1832" localSheetId="2">#REF!</definedName>
    <definedName name="_obl1832" localSheetId="7">#REF!</definedName>
    <definedName name="_obl1832">#REF!</definedName>
    <definedName name="_obl184" localSheetId="4">#REF!</definedName>
    <definedName name="_obl184" localSheetId="5">#REF!</definedName>
    <definedName name="_obl184" localSheetId="3">#REF!</definedName>
    <definedName name="_obl184" localSheetId="2">#REF!</definedName>
    <definedName name="_obl184" localSheetId="7">#REF!</definedName>
    <definedName name="_obl184">#REF!</definedName>
    <definedName name="_obl185" localSheetId="4">#REF!</definedName>
    <definedName name="_obl185" localSheetId="5">#REF!</definedName>
    <definedName name="_obl185" localSheetId="3">#REF!</definedName>
    <definedName name="_obl185" localSheetId="2">#REF!</definedName>
    <definedName name="_obl185" localSheetId="7">#REF!</definedName>
    <definedName name="_obl185">#REF!</definedName>
    <definedName name="_obl186" localSheetId="4">#REF!</definedName>
    <definedName name="_obl186" localSheetId="5">#REF!</definedName>
    <definedName name="_obl186" localSheetId="3">#REF!</definedName>
    <definedName name="_obl186" localSheetId="2">#REF!</definedName>
    <definedName name="_obl186" localSheetId="7">#REF!</definedName>
    <definedName name="_obl186">#REF!</definedName>
    <definedName name="_obl187" localSheetId="4">#REF!</definedName>
    <definedName name="_obl187" localSheetId="5">#REF!</definedName>
    <definedName name="_obl187" localSheetId="3">#REF!</definedName>
    <definedName name="_obl187" localSheetId="2">#REF!</definedName>
    <definedName name="_obl187" localSheetId="7">#REF!</definedName>
    <definedName name="_obl187">#REF!</definedName>
    <definedName name="_SO16" localSheetId="0" hidden="1">{#N/A,#N/A,TRUE,"Krycí list"}</definedName>
    <definedName name="_SO16" localSheetId="10" hidden="1">{#N/A,#N/A,TRUE,"Krycí list"}</definedName>
    <definedName name="_SO16" localSheetId="2" hidden="1">{#N/A,#N/A,TRUE,"Krycí list"}</definedName>
    <definedName name="_SO16" localSheetId="6" hidden="1">{#N/A,#N/A,TRUE,"Krycí list"}</definedName>
    <definedName name="_SO16" localSheetId="7" hidden="1">{#N/A,#N/A,TRUE,"Krycí list"}</definedName>
    <definedName name="_SO16" localSheetId="8" hidden="1">{#N/A,#N/A,TRUE,"Krycí list"}</definedName>
    <definedName name="_SO16" localSheetId="1" hidden="1">{#N/A,#N/A,TRUE,"Krycí list"}</definedName>
    <definedName name="_SO16" localSheetId="9" hidden="1">{#N/A,#N/A,TRUE,"Krycí list"}</definedName>
    <definedName name="_SO16" hidden="1">{#N/A,#N/A,TRUE,"Krycí list"}</definedName>
    <definedName name="_VZT1" localSheetId="0">Scheduled_Payment+Extra_Payment</definedName>
    <definedName name="_VZT1" localSheetId="10">Scheduled_Payment+Extra_Payment</definedName>
    <definedName name="_VZT1" localSheetId="4">Scheduled_Payment+Extra_Payment</definedName>
    <definedName name="_VZT1" localSheetId="5">Scheduled_Payment+Extra_Payment</definedName>
    <definedName name="_VZT1" localSheetId="3">Scheduled_Payment+Extra_Payment</definedName>
    <definedName name="_VZT1" localSheetId="2">Scheduled_Payment+Extra_Payment</definedName>
    <definedName name="_VZT1" localSheetId="6">Scheduled_Payment+Extra_Payment</definedName>
    <definedName name="_VZT1" localSheetId="7">Scheduled_Payment+Extra_Payment</definedName>
    <definedName name="_VZT1" localSheetId="8">Scheduled_Payment+Extra_Payment</definedName>
    <definedName name="_VZT1" localSheetId="1">Scheduled_Payment+Extra_Payment</definedName>
    <definedName name="_VZT1" localSheetId="9">Scheduled_Payment+Extra_Payment</definedName>
    <definedName name="_VZT1">Scheduled_Payment+Extra_Payment</definedName>
    <definedName name="_VZT2" localSheetId="0">DATE(YEAR(KL!Loan_Start),MONTH(KL!Loan_Start)+Payment_Number,DAY(KL!Loan_Start))</definedName>
    <definedName name="_VZT2" localSheetId="10">DATE(YEAR([1]!Loan_Start),MONTH([1]!Loan_Start)+Payment_Number,DAY([1]!Loan_Start))</definedName>
    <definedName name="_VZT2" localSheetId="4">DATE(YEAR('SO 01 - ODPOJENÍ OD KANALIZACE'!Loan_Start),MONTH('SO 01 - ODPOJENÍ OD KANALIZACE'!Loan_Start)+Payment_Number,DAY('SO 01 - ODPOJENÍ OD KANALIZACE'!Loan_Start))</definedName>
    <definedName name="_VZT2" localSheetId="5">DATE(YEAR('SO 01 - ODPOJENÍ OD PLYNOVODU'!Loan_Start),MONTH('SO 01 - ODPOJENÍ OD PLYNOVODU'!Loan_Start)+Payment_Number,DAY('SO 01 - ODPOJENÍ OD PLYNOVODU'!Loan_Start))</definedName>
    <definedName name="_VZT2" localSheetId="3">DATE(YEAR('SO 01 - ODPOJENÍ OD VODOVODU'!Loan_Start),MONTH('SO 01 - ODPOJENÍ OD VODOVODU'!Loan_Start)+Payment_Number,DAY('SO 01 - ODPOJENÍ OD VODOVODU'!Loan_Start))</definedName>
    <definedName name="_VZT2" localSheetId="2">DATE(YEAR([1]!Loan_Start),MONTH([1]!Loan_Start)+Payment_Number,DAY([1]!Loan_Start))</definedName>
    <definedName name="_VZT2" localSheetId="6">DATE(YEAR([1]!Loan_Start),MONTH([1]!Loan_Start)+Payment_Number,DAY([1]!Loan_Start))</definedName>
    <definedName name="_VZT2" localSheetId="7">DATE(YEAR([1]!Loan_Start),MONTH([1]!Loan_Start)+Payment_Number,DAY([1]!Loan_Start))</definedName>
    <definedName name="_VZT2" localSheetId="8">DATE(YEAR([1]!Loan_Start),MONTH([1]!Loan_Start)+Payment_Number,DAY([1]!Loan_Start))</definedName>
    <definedName name="_VZT2" localSheetId="1">DATE(YEAR(VRN!Loan_Start),MONTH(VRN!Loan_Start)+Payment_Number,DAY(VRN!Loan_Start))</definedName>
    <definedName name="_VZT2" localSheetId="9">DATE(YEAR([2]!Loan_Start),MONTH([2]!Loan_Start)+Payment_Number,DAY([2]!Loan_Start))</definedName>
    <definedName name="_VZT2">DATE(YEAR([0]!Loan_Start),MONTH([0]!Loan_Start)+Payment_Number,DAY([0]!Loan_Start))</definedName>
    <definedName name="_vzt3" localSheetId="0">'[3]Rekapitulace roz.  vč. kapitol'!#REF!</definedName>
    <definedName name="_vzt3" localSheetId="10">'[3]Rekapitulace roz.  vč. kapitol'!#REF!</definedName>
    <definedName name="_vzt3" localSheetId="4">'[3]Rekapitulace roz.  vč. kapitol'!#REF!</definedName>
    <definedName name="_vzt3" localSheetId="5">'[3]Rekapitulace roz.  vč. kapitol'!#REF!</definedName>
    <definedName name="_vzt3" localSheetId="3">'[3]Rekapitulace roz.  vč. kapitol'!#REF!</definedName>
    <definedName name="_vzt3" localSheetId="2">'[3]Rekapitulace roz.  vč. kapitol'!#REF!</definedName>
    <definedName name="_vzt3" localSheetId="6">'[3]Rekapitulace roz.  vč. kapitol'!#REF!</definedName>
    <definedName name="_vzt3" localSheetId="7">'[3]Rekapitulace roz.  vč. kapitol'!#REF!</definedName>
    <definedName name="_vzt3" localSheetId="8">'[3]Rekapitulace roz.  vč. kapitol'!#REF!</definedName>
    <definedName name="_vzt3" localSheetId="1">'[3]Rekapitulace roz.  vč. kapitol'!#REF!</definedName>
    <definedName name="_vzt3" localSheetId="9">'[3]Rekapitulace roz.  vč. kapitol'!#REF!</definedName>
    <definedName name="_vzt3">'[3]Rekapitulace roz.  vč. kapitol'!#REF!</definedName>
    <definedName name="_VZT5" localSheetId="0">'[3]Rekapitulace roz.  vč. kapitol'!#REF!</definedName>
    <definedName name="_VZT5" localSheetId="10">'[3]Rekapitulace roz.  vč. kapitol'!#REF!</definedName>
    <definedName name="_VZT5" localSheetId="4">'[3]Rekapitulace roz.  vč. kapitol'!#REF!</definedName>
    <definedName name="_VZT5" localSheetId="5">'[3]Rekapitulace roz.  vč. kapitol'!#REF!</definedName>
    <definedName name="_VZT5" localSheetId="3">'[3]Rekapitulace roz.  vč. kapitol'!#REF!</definedName>
    <definedName name="_VZT5" localSheetId="2">'[3]Rekapitulace roz.  vč. kapitol'!#REF!</definedName>
    <definedName name="_VZT5" localSheetId="6">'[3]Rekapitulace roz.  vč. kapitol'!#REF!</definedName>
    <definedName name="_VZT5" localSheetId="7">'[3]Rekapitulace roz.  vč. kapitol'!#REF!</definedName>
    <definedName name="_VZT5" localSheetId="8">'[3]Rekapitulace roz.  vč. kapitol'!#REF!</definedName>
    <definedName name="_VZT5" localSheetId="1">'[3]Rekapitulace roz.  vč. kapitol'!#REF!</definedName>
    <definedName name="_VZT5" localSheetId="9">'[3]Rekapitulace roz.  vč. kapitol'!#REF!</definedName>
    <definedName name="_VZT5">'[3]Rekapitulace roz.  vč. kapitol'!#REF!</definedName>
    <definedName name="_VZT6" localSheetId="0">'[3]Rekapitulace roz.  vč. kapitol'!#REF!</definedName>
    <definedName name="_VZT6" localSheetId="10">'[3]Rekapitulace roz.  vč. kapitol'!#REF!</definedName>
    <definedName name="_VZT6" localSheetId="4">'[3]Rekapitulace roz.  vč. kapitol'!#REF!</definedName>
    <definedName name="_VZT6" localSheetId="5">'[3]Rekapitulace roz.  vč. kapitol'!#REF!</definedName>
    <definedName name="_VZT6" localSheetId="3">'[3]Rekapitulace roz.  vč. kapitol'!#REF!</definedName>
    <definedName name="_VZT6" localSheetId="2">'[3]Rekapitulace roz.  vč. kapitol'!#REF!</definedName>
    <definedName name="_VZT6" localSheetId="6">'[3]Rekapitulace roz.  vč. kapitol'!#REF!</definedName>
    <definedName name="_VZT6" localSheetId="7">'[3]Rekapitulace roz.  vč. kapitol'!#REF!</definedName>
    <definedName name="_VZT6" localSheetId="8">'[3]Rekapitulace roz.  vč. kapitol'!#REF!</definedName>
    <definedName name="_VZT6" localSheetId="1">'[3]Rekapitulace roz.  vč. kapitol'!#REF!</definedName>
    <definedName name="_VZT6" localSheetId="9">'[3]Rekapitulace roz.  vč. kapitol'!#REF!</definedName>
    <definedName name="_VZT6">'[3]Rekapitulace roz.  vč. kapitol'!#REF!</definedName>
    <definedName name="_VZT8" localSheetId="0">'[3]Rekapitulace roz.  vč. kapitol'!#REF!</definedName>
    <definedName name="_VZT8" localSheetId="10">'[3]Rekapitulace roz.  vč. kapitol'!#REF!</definedName>
    <definedName name="_VZT8" localSheetId="4">'[3]Rekapitulace roz.  vč. kapitol'!#REF!</definedName>
    <definedName name="_VZT8" localSheetId="5">'[3]Rekapitulace roz.  vč. kapitol'!#REF!</definedName>
    <definedName name="_VZT8" localSheetId="3">'[3]Rekapitulace roz.  vč. kapitol'!#REF!</definedName>
    <definedName name="_VZT8" localSheetId="2">'[3]Rekapitulace roz.  vč. kapitol'!#REF!</definedName>
    <definedName name="_VZT8" localSheetId="6">'[3]Rekapitulace roz.  vč. kapitol'!#REF!</definedName>
    <definedName name="_VZT8" localSheetId="7">'[3]Rekapitulace roz.  vč. kapitol'!#REF!</definedName>
    <definedName name="_VZT8" localSheetId="8">'[3]Rekapitulace roz.  vč. kapitol'!#REF!</definedName>
    <definedName name="_VZT8" localSheetId="1">'[3]Rekapitulace roz.  vč. kapitol'!#REF!</definedName>
    <definedName name="_VZT8" localSheetId="9">'[3]Rekapitulace roz.  vč. kapitol'!#REF!</definedName>
    <definedName name="_VZT8">'[3]Rekapitulace roz.  vč. kapitol'!#REF!</definedName>
    <definedName name="a" localSheetId="0">'[4]F.1.4.5. ZZTI'!#REF!</definedName>
    <definedName name="a" localSheetId="10">'[4]F.1.4.5. ZZTI'!#REF!</definedName>
    <definedName name="a" localSheetId="4">'[4]F.1.4.5. ZZTI'!#REF!</definedName>
    <definedName name="a" localSheetId="5">'[4]F.1.4.5. ZZTI'!#REF!</definedName>
    <definedName name="a" localSheetId="3">'[4]F.1.4.5. ZZTI'!#REF!</definedName>
    <definedName name="a" localSheetId="2">'[4]F.1.4.5. ZZTI'!#REF!</definedName>
    <definedName name="a" localSheetId="6">'[4]F.1.4.5. ZZTI'!#REF!</definedName>
    <definedName name="a" localSheetId="7">'[4]F.1.4.5. ZZTI'!#REF!</definedName>
    <definedName name="a" localSheetId="8">'[4]F.1.4.5. ZZTI'!#REF!</definedName>
    <definedName name="a" localSheetId="1">'[4]F.1.4.5. ZZTI'!#REF!</definedName>
    <definedName name="a" localSheetId="9">'[4]F.1.4.5. ZZTI'!#REF!</definedName>
    <definedName name="a">'[4]F.1.4.5. ZZTI'!#REF!</definedName>
    <definedName name="aaaaaaaa" localSheetId="0" hidden="1">{#N/A,#N/A,TRUE,"Krycí list"}</definedName>
    <definedName name="aaaaaaaa" localSheetId="10" hidden="1">{#N/A,#N/A,TRUE,"Krycí list"}</definedName>
    <definedName name="aaaaaaaa" localSheetId="2" hidden="1">{#N/A,#N/A,TRUE,"Krycí list"}</definedName>
    <definedName name="aaaaaaaa" localSheetId="6" hidden="1">{#N/A,#N/A,TRUE,"Krycí list"}</definedName>
    <definedName name="aaaaaaaa" localSheetId="7" hidden="1">{#N/A,#N/A,TRUE,"Krycí list"}</definedName>
    <definedName name="aaaaaaaa" localSheetId="8" hidden="1">{#N/A,#N/A,TRUE,"Krycí list"}</definedName>
    <definedName name="aaaaaaaa" localSheetId="1" hidden="1">{#N/A,#N/A,TRUE,"Krycí list"}</definedName>
    <definedName name="aaaaaaaa" localSheetId="9" hidden="1">{#N/A,#N/A,TRUE,"Krycí list"}</definedName>
    <definedName name="aaaaaaaa" hidden="1">{#N/A,#N/A,TRUE,"Krycí list"}</definedName>
    <definedName name="Beg_Bal" localSheetId="0">#REF!</definedName>
    <definedName name="Beg_Bal" localSheetId="10">#REF!</definedName>
    <definedName name="Beg_Bal" localSheetId="4">#REF!</definedName>
    <definedName name="Beg_Bal" localSheetId="5">#REF!</definedName>
    <definedName name="Beg_Bal" localSheetId="3">#REF!</definedName>
    <definedName name="Beg_Bal" localSheetId="2">#REF!</definedName>
    <definedName name="Beg_Bal" localSheetId="6">#REF!</definedName>
    <definedName name="Beg_Bal" localSheetId="7">#REF!</definedName>
    <definedName name="Beg_Bal" localSheetId="8">#REF!</definedName>
    <definedName name="Beg_Bal" localSheetId="1">#REF!</definedName>
    <definedName name="Beg_Bal" localSheetId="9">#REF!</definedName>
    <definedName name="Beg_Bal">#REF!</definedName>
    <definedName name="bghrerr" localSheetId="2">#REF!</definedName>
    <definedName name="bghrerr">#REF!</definedName>
    <definedName name="bhvfdgvf" localSheetId="2">#REF!</definedName>
    <definedName name="bhvfdgvf">#REF!</definedName>
    <definedName name="body_celkem" localSheetId="0">'[3]Rekapitulace roz.  vč. kapitol'!#REF!</definedName>
    <definedName name="body_celkem" localSheetId="10">'[3]Rekapitulace roz.  vč. kapitol'!#REF!</definedName>
    <definedName name="body_celkem" localSheetId="4">'[3]Rekapitulace roz.  vč. kapitol'!#REF!</definedName>
    <definedName name="body_celkem" localSheetId="5">'[3]Rekapitulace roz.  vč. kapitol'!#REF!</definedName>
    <definedName name="body_celkem" localSheetId="3">'[3]Rekapitulace roz.  vč. kapitol'!#REF!</definedName>
    <definedName name="body_celkem" localSheetId="2">'[3]Rekapitulace roz.  vč. kapitol'!#REF!</definedName>
    <definedName name="body_celkem" localSheetId="6">'[3]Rekapitulace roz.  vč. kapitol'!#REF!</definedName>
    <definedName name="body_celkem" localSheetId="7">'[3]Rekapitulace roz.  vč. kapitol'!#REF!</definedName>
    <definedName name="body_celkem" localSheetId="8">'[3]Rekapitulace roz.  vč. kapitol'!#REF!</definedName>
    <definedName name="body_celkem" localSheetId="1">'[3]Rekapitulace roz.  vč. kapitol'!#REF!</definedName>
    <definedName name="body_celkem" localSheetId="9">'[3]Rekapitulace roz.  vč. kapitol'!#REF!</definedName>
    <definedName name="body_celkem">'[3]Rekapitulace roz.  vč. kapitol'!#REF!</definedName>
    <definedName name="body_kapitoly" localSheetId="0">'[3]Rekapitulace roz.  vč. kapitol'!#REF!</definedName>
    <definedName name="body_kapitoly" localSheetId="10">'[3]Rekapitulace roz.  vč. kapitol'!#REF!</definedName>
    <definedName name="body_kapitoly" localSheetId="4">'[3]Rekapitulace roz.  vč. kapitol'!#REF!</definedName>
    <definedName name="body_kapitoly" localSheetId="5">'[3]Rekapitulace roz.  vč. kapitol'!#REF!</definedName>
    <definedName name="body_kapitoly" localSheetId="3">'[3]Rekapitulace roz.  vč. kapitol'!#REF!</definedName>
    <definedName name="body_kapitoly" localSheetId="2">'[3]Rekapitulace roz.  vč. kapitol'!#REF!</definedName>
    <definedName name="body_kapitoly" localSheetId="6">'[3]Rekapitulace roz.  vč. kapitol'!#REF!</definedName>
    <definedName name="body_kapitoly" localSheetId="7">'[3]Rekapitulace roz.  vč. kapitol'!#REF!</definedName>
    <definedName name="body_kapitoly" localSheetId="8">'[3]Rekapitulace roz.  vč. kapitol'!#REF!</definedName>
    <definedName name="body_kapitoly" localSheetId="1">'[3]Rekapitulace roz.  vč. kapitol'!#REF!</definedName>
    <definedName name="body_kapitoly" localSheetId="9">'[3]Rekapitulace roz.  vč. kapitol'!#REF!</definedName>
    <definedName name="body_kapitoly">'[3]Rekapitulace roz.  vč. kapitol'!#REF!</definedName>
    <definedName name="body_pomocny" localSheetId="0">'[3]Rekapitulace roz.  vč. kapitol'!#REF!</definedName>
    <definedName name="body_pomocny" localSheetId="10">'[3]Rekapitulace roz.  vč. kapitol'!#REF!</definedName>
    <definedName name="body_pomocny" localSheetId="4">'[3]Rekapitulace roz.  vč. kapitol'!#REF!</definedName>
    <definedName name="body_pomocny" localSheetId="5">'[3]Rekapitulace roz.  vč. kapitol'!#REF!</definedName>
    <definedName name="body_pomocny" localSheetId="3">'[3]Rekapitulace roz.  vč. kapitol'!#REF!</definedName>
    <definedName name="body_pomocny" localSheetId="2">'[3]Rekapitulace roz.  vč. kapitol'!#REF!</definedName>
    <definedName name="body_pomocny" localSheetId="6">'[3]Rekapitulace roz.  vč. kapitol'!#REF!</definedName>
    <definedName name="body_pomocny" localSheetId="7">'[3]Rekapitulace roz.  vč. kapitol'!#REF!</definedName>
    <definedName name="body_pomocny" localSheetId="8">'[3]Rekapitulace roz.  vč. kapitol'!#REF!</definedName>
    <definedName name="body_pomocny" localSheetId="1">'[3]Rekapitulace roz.  vč. kapitol'!#REF!</definedName>
    <definedName name="body_pomocny" localSheetId="9">'[3]Rekapitulace roz.  vč. kapitol'!#REF!</definedName>
    <definedName name="body_pomocny">'[3]Rekapitulace roz.  vč. kapitol'!#REF!</definedName>
    <definedName name="body_rozpocty" localSheetId="0">'[3]Rekapitulace roz.  vč. kapitol'!#REF!</definedName>
    <definedName name="body_rozpocty" localSheetId="10">'[3]Rekapitulace roz.  vč. kapitol'!#REF!</definedName>
    <definedName name="body_rozpocty" localSheetId="4">'[3]Rekapitulace roz.  vč. kapitol'!#REF!</definedName>
    <definedName name="body_rozpocty" localSheetId="5">'[3]Rekapitulace roz.  vč. kapitol'!#REF!</definedName>
    <definedName name="body_rozpocty" localSheetId="3">'[3]Rekapitulace roz.  vč. kapitol'!#REF!</definedName>
    <definedName name="body_rozpocty" localSheetId="2">'[3]Rekapitulace roz.  vč. kapitol'!#REF!</definedName>
    <definedName name="body_rozpocty" localSheetId="6">'[3]Rekapitulace roz.  vč. kapitol'!#REF!</definedName>
    <definedName name="body_rozpocty" localSheetId="7">'[3]Rekapitulace roz.  vč. kapitol'!#REF!</definedName>
    <definedName name="body_rozpocty" localSheetId="8">'[3]Rekapitulace roz.  vč. kapitol'!#REF!</definedName>
    <definedName name="body_rozpocty" localSheetId="1">'[3]Rekapitulace roz.  vč. kapitol'!#REF!</definedName>
    <definedName name="body_rozpocty" localSheetId="9">'[3]Rekapitulace roz.  vč. kapitol'!#REF!</definedName>
    <definedName name="body_rozpocty">'[3]Rekapitulace roz.  vč. kapitol'!#REF!</definedName>
    <definedName name="category1" localSheetId="0">#REF!</definedName>
    <definedName name="category1" localSheetId="10">#REF!</definedName>
    <definedName name="category1" localSheetId="4">#REF!</definedName>
    <definedName name="category1" localSheetId="5">#REF!</definedName>
    <definedName name="category1" localSheetId="3">#REF!</definedName>
    <definedName name="category1" localSheetId="2">#REF!</definedName>
    <definedName name="category1" localSheetId="6">#REF!</definedName>
    <definedName name="category1" localSheetId="7">#REF!</definedName>
    <definedName name="category1" localSheetId="8">#REF!</definedName>
    <definedName name="category1" localSheetId="1">#REF!</definedName>
    <definedName name="category1" localSheetId="9">#REF!</definedName>
    <definedName name="category1">#REF!</definedName>
    <definedName name="CelkemObjekty" localSheetId="0">KL!$F$44</definedName>
    <definedName name="celkrozp" localSheetId="0">#REF!</definedName>
    <definedName name="celkrozp" localSheetId="10">#REF!</definedName>
    <definedName name="celkrozp" localSheetId="4">#REF!</definedName>
    <definedName name="celkrozp" localSheetId="5">#REF!</definedName>
    <definedName name="celkrozp" localSheetId="3">#REF!</definedName>
    <definedName name="celkrozp" localSheetId="2">#REF!</definedName>
    <definedName name="celkrozp" localSheetId="6">#REF!</definedName>
    <definedName name="celkrozp" localSheetId="7">#REF!</definedName>
    <definedName name="celkrozp" localSheetId="8">#REF!</definedName>
    <definedName name="celkrozp" localSheetId="1">#REF!</definedName>
    <definedName name="celkrozp" localSheetId="9">#REF!</definedName>
    <definedName name="celkrozp">#REF!</definedName>
    <definedName name="cisloobjektu" localSheetId="0">#REF!</definedName>
    <definedName name="cisloobjektu" localSheetId="10">#REF!</definedName>
    <definedName name="cisloobjektu" localSheetId="2">#REF!</definedName>
    <definedName name="cisloobjektu" localSheetId="6">#REF!</definedName>
    <definedName name="cisloobjektu" localSheetId="7">#REF!</definedName>
    <definedName name="cisloobjektu" localSheetId="8">#REF!</definedName>
    <definedName name="cisloobjektu" localSheetId="1">#REF!</definedName>
    <definedName name="cisloobjektu" localSheetId="9">#REF!</definedName>
    <definedName name="cisloobjektu">#REF!</definedName>
    <definedName name="CisloStavby" localSheetId="0">KL!#REF!</definedName>
    <definedName name="cislostavby" localSheetId="10">#REF!</definedName>
    <definedName name="cislostavby" localSheetId="2">#REF!</definedName>
    <definedName name="cislostavby" localSheetId="6">#REF!</definedName>
    <definedName name="cislostavby" localSheetId="7">#REF!</definedName>
    <definedName name="cislostavby" localSheetId="8">#REF!</definedName>
    <definedName name="cislostavby" localSheetId="1">#REF!</definedName>
    <definedName name="cislostavby" localSheetId="9">#REF!</definedName>
    <definedName name="cislostavby">#REF!</definedName>
    <definedName name="d" localSheetId="0" hidden="1">{#N/A,#N/A,TRUE,"Krycí list"}</definedName>
    <definedName name="d" localSheetId="10" hidden="1">{#N/A,#N/A,TRUE,"Krycí list"}</definedName>
    <definedName name="d" localSheetId="2" hidden="1">{#N/A,#N/A,TRUE,"Krycí list"}</definedName>
    <definedName name="d" localSheetId="6" hidden="1">{#N/A,#N/A,TRUE,"Krycí list"}</definedName>
    <definedName name="d" localSheetId="7" hidden="1">{#N/A,#N/A,TRUE,"Krycí list"}</definedName>
    <definedName name="d" localSheetId="8" hidden="1">{#N/A,#N/A,TRUE,"Krycí list"}</definedName>
    <definedName name="d" localSheetId="1" hidden="1">{#N/A,#N/A,TRUE,"Krycí list"}</definedName>
    <definedName name="d" localSheetId="9" hidden="1">{#N/A,#N/A,TRUE,"Krycí list"}</definedName>
    <definedName name="d" hidden="1">{#N/A,#N/A,TRUE,"Krycí list"}</definedName>
    <definedName name="dadresa" localSheetId="0">KL!$D$8</definedName>
    <definedName name="Data" localSheetId="0">#REF!</definedName>
    <definedName name="Data" localSheetId="10">#REF!</definedName>
    <definedName name="Data" localSheetId="4">#REF!</definedName>
    <definedName name="Data" localSheetId="5">#REF!</definedName>
    <definedName name="Data" localSheetId="3">#REF!</definedName>
    <definedName name="Data" localSheetId="2">#REF!</definedName>
    <definedName name="Data" localSheetId="6">#REF!</definedName>
    <definedName name="Data" localSheetId="7">#REF!</definedName>
    <definedName name="Data" localSheetId="8">#REF!</definedName>
    <definedName name="Data" localSheetId="1">#REF!</definedName>
    <definedName name="Data" localSheetId="9">#REF!</definedName>
    <definedName name="Data">#REF!</definedName>
    <definedName name="Datum" localSheetId="0">#REF!</definedName>
    <definedName name="Datum" localSheetId="10">#REF!</definedName>
    <definedName name="Datum" localSheetId="2">#REF!</definedName>
    <definedName name="Datum" localSheetId="6">#REF!</definedName>
    <definedName name="Datum" localSheetId="7">#REF!</definedName>
    <definedName name="Datum" localSheetId="8">#REF!</definedName>
    <definedName name="Datum" localSheetId="1">#REF!</definedName>
    <definedName name="Datum" localSheetId="9">#REF!</definedName>
    <definedName name="Datum">#REF!</definedName>
    <definedName name="dfdaf" localSheetId="2">#REF!</definedName>
    <definedName name="dfdaf">#REF!</definedName>
    <definedName name="DIČ" localSheetId="0">KL!#REF!</definedName>
    <definedName name="Dil" localSheetId="0">#REF!</definedName>
    <definedName name="Dil" localSheetId="10">#REF!</definedName>
    <definedName name="Dil" localSheetId="2">#REF!</definedName>
    <definedName name="Dil" localSheetId="6">#REF!</definedName>
    <definedName name="Dil" localSheetId="7">#REF!</definedName>
    <definedName name="Dil" localSheetId="8">#REF!</definedName>
    <definedName name="Dil" localSheetId="1">#REF!</definedName>
    <definedName name="Dil" localSheetId="9">#REF!</definedName>
    <definedName name="Dil">#REF!</definedName>
    <definedName name="DKGJSDGS" localSheetId="2">#REF!</definedName>
    <definedName name="DKGJSDGS">#REF!</definedName>
    <definedName name="dmisto" localSheetId="0">KL!#REF!</definedName>
    <definedName name="dod" localSheetId="0">'[4]F.1.4.5. ZZTI'!#REF!</definedName>
    <definedName name="dod" localSheetId="10">'[4]F.1.4.5. ZZTI'!#REF!</definedName>
    <definedName name="dod" localSheetId="4">'[4]F.1.4.5. ZZTI'!#REF!</definedName>
    <definedName name="dod" localSheetId="5">'[4]F.1.4.5. ZZTI'!#REF!</definedName>
    <definedName name="dod" localSheetId="3">'[4]F.1.4.5. ZZTI'!#REF!</definedName>
    <definedName name="dod" localSheetId="2">'[4]F.1.4.5. ZZTI'!#REF!</definedName>
    <definedName name="dod" localSheetId="6">'[4]F.1.4.5. ZZTI'!#REF!</definedName>
    <definedName name="dod" localSheetId="7">'[4]F.1.4.5. ZZTI'!#REF!</definedName>
    <definedName name="dod" localSheetId="8">'[4]F.1.4.5. ZZTI'!#REF!</definedName>
    <definedName name="dod" localSheetId="1">'[4]F.1.4.5. ZZTI'!#REF!</definedName>
    <definedName name="dod" localSheetId="9">'[4]F.1.4.5. ZZTI'!#REF!</definedName>
    <definedName name="dod">'[4]F.1.4.5. ZZTI'!#REF!</definedName>
    <definedName name="Dodavka" localSheetId="0">#REF!</definedName>
    <definedName name="Dodavka" localSheetId="10">#REF!</definedName>
    <definedName name="Dodavka" localSheetId="2">#REF!</definedName>
    <definedName name="Dodavka" localSheetId="6">#REF!</definedName>
    <definedName name="Dodavka" localSheetId="7">#REF!</definedName>
    <definedName name="Dodavka" localSheetId="8">#REF!</definedName>
    <definedName name="Dodavka" localSheetId="1">#REF!</definedName>
    <definedName name="Dodavka" localSheetId="9">#REF!</definedName>
    <definedName name="Dodavka">#REF!</definedName>
    <definedName name="Dodavka0" localSheetId="0">'[5]002-A.1. Archstav  reseni'!#REF!</definedName>
    <definedName name="Dodavka0" localSheetId="10">#REF!</definedName>
    <definedName name="Dodavka0" localSheetId="4">#REF!</definedName>
    <definedName name="Dodavka0" localSheetId="5">#REF!</definedName>
    <definedName name="Dodavka0" localSheetId="3">#REF!</definedName>
    <definedName name="Dodavka0" localSheetId="2">#REF!</definedName>
    <definedName name="Dodavka0" localSheetId="6">#REF!</definedName>
    <definedName name="Dodavka0" localSheetId="7">#REF!</definedName>
    <definedName name="Dodavka0" localSheetId="8">#REF!</definedName>
    <definedName name="Dodavka0" localSheetId="1">#REF!</definedName>
    <definedName name="Dodavka0" localSheetId="9">#REF!</definedName>
    <definedName name="Dodavka0">#REF!</definedName>
    <definedName name="dpsc" localSheetId="0">KL!#REF!</definedName>
    <definedName name="dsfbhbg" localSheetId="2">#REF!</definedName>
    <definedName name="dsfbhbg">#REF!</definedName>
    <definedName name="End_Bal" localSheetId="0">#REF!</definedName>
    <definedName name="End_Bal" localSheetId="10">#REF!</definedName>
    <definedName name="End_Bal" localSheetId="4">#REF!</definedName>
    <definedName name="End_Bal" localSheetId="5">#REF!</definedName>
    <definedName name="End_Bal" localSheetId="3">#REF!</definedName>
    <definedName name="End_Bal" localSheetId="2">#REF!</definedName>
    <definedName name="End_Bal" localSheetId="6">#REF!</definedName>
    <definedName name="End_Bal" localSheetId="7">#REF!</definedName>
    <definedName name="End_Bal" localSheetId="8">#REF!</definedName>
    <definedName name="End_Bal" localSheetId="1">#REF!</definedName>
    <definedName name="End_Bal" localSheetId="9">#REF!</definedName>
    <definedName name="End_Bal">#REF!</definedName>
    <definedName name="exter1" localSheetId="0">#REF!</definedName>
    <definedName name="exter1" localSheetId="10">#REF!</definedName>
    <definedName name="exter1" localSheetId="4">#REF!</definedName>
    <definedName name="exter1" localSheetId="5">#REF!</definedName>
    <definedName name="exter1" localSheetId="3">#REF!</definedName>
    <definedName name="exter1" localSheetId="2">#REF!</definedName>
    <definedName name="exter1" localSheetId="6">#REF!</definedName>
    <definedName name="exter1" localSheetId="7">#REF!</definedName>
    <definedName name="exter1" localSheetId="8">#REF!</definedName>
    <definedName name="exter1" localSheetId="1">#REF!</definedName>
    <definedName name="exter1" localSheetId="9">#REF!</definedName>
    <definedName name="exter1">#REF!</definedName>
    <definedName name="Extra_Pay" localSheetId="0">#REF!</definedName>
    <definedName name="Extra_Pay" localSheetId="10">#REF!</definedName>
    <definedName name="Extra_Pay" localSheetId="4">#REF!</definedName>
    <definedName name="Extra_Pay" localSheetId="5">#REF!</definedName>
    <definedName name="Extra_Pay" localSheetId="3">#REF!</definedName>
    <definedName name="Extra_Pay" localSheetId="2">#REF!</definedName>
    <definedName name="Extra_Pay" localSheetId="6">#REF!</definedName>
    <definedName name="Extra_Pay" localSheetId="7">#REF!</definedName>
    <definedName name="Extra_Pay" localSheetId="8">#REF!</definedName>
    <definedName name="Extra_Pay" localSheetId="1">#REF!</definedName>
    <definedName name="Extra_Pay" localSheetId="9">#REF!</definedName>
    <definedName name="Extra_Pay">#REF!</definedName>
    <definedName name="f" localSheetId="2">#REF!</definedName>
    <definedName name="f">#REF!</definedName>
    <definedName name="Full_Print" localSheetId="0">#REF!</definedName>
    <definedName name="Full_Print" localSheetId="10">#REF!</definedName>
    <definedName name="Full_Print" localSheetId="4">#REF!</definedName>
    <definedName name="Full_Print" localSheetId="5">#REF!</definedName>
    <definedName name="Full_Print" localSheetId="3">#REF!</definedName>
    <definedName name="Full_Print" localSheetId="2">#REF!</definedName>
    <definedName name="Full_Print" localSheetId="6">#REF!</definedName>
    <definedName name="Full_Print" localSheetId="7">#REF!</definedName>
    <definedName name="Full_Print" localSheetId="8">#REF!</definedName>
    <definedName name="Full_Print" localSheetId="1">#REF!</definedName>
    <definedName name="Full_Print" localSheetId="9">#REF!</definedName>
    <definedName name="Full_Print">#REF!</definedName>
    <definedName name="H" localSheetId="4">'[3]Rekapitulace roz.  vč. kapitol'!#REF!</definedName>
    <definedName name="H" localSheetId="5">'[3]Rekapitulace roz.  vč. kapitol'!#REF!</definedName>
    <definedName name="H" localSheetId="3">'[3]Rekapitulace roz.  vč. kapitol'!#REF!</definedName>
    <definedName name="H" localSheetId="2">'[3]Rekapitulace roz.  vč. kapitol'!#REF!</definedName>
    <definedName name="H" localSheetId="7">'[3]Rekapitulace roz.  vč. kapitol'!#REF!</definedName>
    <definedName name="H">'[3]Rekapitulace roz.  vč. kapitol'!#REF!</definedName>
    <definedName name="ha" localSheetId="0">'[4]F.1.4.5. ZZTI'!#REF!</definedName>
    <definedName name="ha" localSheetId="10">'[4]F.1.4.5. ZZTI'!#REF!</definedName>
    <definedName name="ha" localSheetId="4">'[4]F.1.4.5. ZZTI'!#REF!</definedName>
    <definedName name="ha" localSheetId="5">'[4]F.1.4.5. ZZTI'!#REF!</definedName>
    <definedName name="ha" localSheetId="3">'[4]F.1.4.5. ZZTI'!#REF!</definedName>
    <definedName name="ha" localSheetId="2">'[4]F.1.4.5. ZZTI'!#REF!</definedName>
    <definedName name="ha" localSheetId="6">'[4]F.1.4.5. ZZTI'!#REF!</definedName>
    <definedName name="ha" localSheetId="7">'[4]F.1.4.5. ZZTI'!#REF!</definedName>
    <definedName name="ha" localSheetId="8">'[4]F.1.4.5. ZZTI'!#REF!</definedName>
    <definedName name="ha" localSheetId="1">'[4]F.1.4.5. ZZTI'!#REF!</definedName>
    <definedName name="ha" localSheetId="9">'[4]F.1.4.5. ZZTI'!#REF!</definedName>
    <definedName name="ha">'[4]F.1.4.5. ZZTI'!#REF!</definedName>
    <definedName name="Header_Row" localSheetId="0">ROW(#REF!)</definedName>
    <definedName name="Header_Row" localSheetId="10">ROW(#REF!)</definedName>
    <definedName name="Header_Row" localSheetId="4">ROW(#REF!)</definedName>
    <definedName name="Header_Row" localSheetId="5">ROW(#REF!)</definedName>
    <definedName name="Header_Row" localSheetId="3">ROW(#REF!)</definedName>
    <definedName name="Header_Row" localSheetId="2">ROW(#REF!)</definedName>
    <definedName name="Header_Row" localSheetId="6">ROW(#REF!)</definedName>
    <definedName name="Header_Row" localSheetId="7">ROW(#REF!)</definedName>
    <definedName name="Header_Row" localSheetId="8">ROW(#REF!)</definedName>
    <definedName name="Header_Row" localSheetId="1">ROW(#REF!)</definedName>
    <definedName name="Header_Row" localSheetId="9">ROW(#REF!)</definedName>
    <definedName name="Header_Row">ROW(#REF!)</definedName>
    <definedName name="hovno" localSheetId="0">#REF!</definedName>
    <definedName name="hovno" localSheetId="10">#REF!</definedName>
    <definedName name="hovno" localSheetId="4">#REF!</definedName>
    <definedName name="hovno" localSheetId="5">#REF!</definedName>
    <definedName name="hovno" localSheetId="3">#REF!</definedName>
    <definedName name="hovno" localSheetId="2">#REF!</definedName>
    <definedName name="hovno" localSheetId="6">#REF!</definedName>
    <definedName name="hovno" localSheetId="7">#REF!</definedName>
    <definedName name="hovno" localSheetId="8">#REF!</definedName>
    <definedName name="hovno" localSheetId="1">#REF!</definedName>
    <definedName name="hovno" localSheetId="9">#REF!</definedName>
    <definedName name="hovno">#REF!</definedName>
    <definedName name="hs" localSheetId="2">#REF!</definedName>
    <definedName name="hs">#REF!</definedName>
    <definedName name="HSV" localSheetId="0">#REF!</definedName>
    <definedName name="HSV" localSheetId="10">#REF!</definedName>
    <definedName name="HSV" localSheetId="2">#REF!</definedName>
    <definedName name="HSV" localSheetId="6">#REF!</definedName>
    <definedName name="HSV" localSheetId="7">#REF!</definedName>
    <definedName name="HSV" localSheetId="8">#REF!</definedName>
    <definedName name="HSV" localSheetId="1">#REF!</definedName>
    <definedName name="HSV" localSheetId="9">#REF!</definedName>
    <definedName name="HSV">#REF!</definedName>
    <definedName name="HSV0" localSheetId="0">'[5]002-A.1. Archstav  reseni'!#REF!</definedName>
    <definedName name="HSV0" localSheetId="10">#REF!</definedName>
    <definedName name="HSV0" localSheetId="4">#REF!</definedName>
    <definedName name="HSV0" localSheetId="5">#REF!</definedName>
    <definedName name="HSV0" localSheetId="3">#REF!</definedName>
    <definedName name="HSV0" localSheetId="2">#REF!</definedName>
    <definedName name="HSV0" localSheetId="6">#REF!</definedName>
    <definedName name="HSV0" localSheetId="7">#REF!</definedName>
    <definedName name="HSV0" localSheetId="8">#REF!</definedName>
    <definedName name="HSV0" localSheetId="1">#REF!</definedName>
    <definedName name="HSV0" localSheetId="9">#REF!</definedName>
    <definedName name="HSV0">#REF!</definedName>
    <definedName name="HZS" localSheetId="0">#REF!</definedName>
    <definedName name="HZS" localSheetId="10">#REF!</definedName>
    <definedName name="HZS" localSheetId="2">#REF!</definedName>
    <definedName name="HZS" localSheetId="6">#REF!</definedName>
    <definedName name="HZS" localSheetId="7">#REF!</definedName>
    <definedName name="HZS" localSheetId="8">#REF!</definedName>
    <definedName name="HZS" localSheetId="1">#REF!</definedName>
    <definedName name="HZS" localSheetId="9">#REF!</definedName>
    <definedName name="HZS">#REF!</definedName>
    <definedName name="HZS0" localSheetId="0">'[5]002-A.1. Archstav  reseni'!#REF!</definedName>
    <definedName name="HZS0" localSheetId="10">#REF!</definedName>
    <definedName name="HZS0" localSheetId="4">#REF!</definedName>
    <definedName name="HZS0" localSheetId="5">#REF!</definedName>
    <definedName name="HZS0" localSheetId="3">#REF!</definedName>
    <definedName name="HZS0" localSheetId="2">#REF!</definedName>
    <definedName name="HZS0" localSheetId="6">#REF!</definedName>
    <definedName name="HZS0" localSheetId="7">#REF!</definedName>
    <definedName name="HZS0" localSheetId="8">#REF!</definedName>
    <definedName name="HZS0" localSheetId="1">#REF!</definedName>
    <definedName name="HZS0" localSheetId="9">#REF!</definedName>
    <definedName name="HZS0">#REF!</definedName>
    <definedName name="IČO" localSheetId="0">KL!#REF!</definedName>
    <definedName name="Int" localSheetId="0">#REF!</definedName>
    <definedName name="Int" localSheetId="10">#REF!</definedName>
    <definedName name="Int" localSheetId="4">#REF!</definedName>
    <definedName name="Int" localSheetId="5">#REF!</definedName>
    <definedName name="Int" localSheetId="3">#REF!</definedName>
    <definedName name="Int" localSheetId="2">#REF!</definedName>
    <definedName name="Int" localSheetId="6">#REF!</definedName>
    <definedName name="Int" localSheetId="7">#REF!</definedName>
    <definedName name="Int" localSheetId="8">#REF!</definedName>
    <definedName name="Int" localSheetId="1">#REF!</definedName>
    <definedName name="Int" localSheetId="9">#REF!</definedName>
    <definedName name="Int">#REF!</definedName>
    <definedName name="inter1" localSheetId="0">#REF!</definedName>
    <definedName name="inter1" localSheetId="10">#REF!</definedName>
    <definedName name="inter1" localSheetId="4">#REF!</definedName>
    <definedName name="inter1" localSheetId="5">#REF!</definedName>
    <definedName name="inter1" localSheetId="3">#REF!</definedName>
    <definedName name="inter1" localSheetId="2">#REF!</definedName>
    <definedName name="inter1" localSheetId="6">#REF!</definedName>
    <definedName name="inter1" localSheetId="7">#REF!</definedName>
    <definedName name="inter1" localSheetId="8">#REF!</definedName>
    <definedName name="inter1" localSheetId="1">#REF!</definedName>
    <definedName name="inter1" localSheetId="9">#REF!</definedName>
    <definedName name="inter1">#REF!</definedName>
    <definedName name="Interest_Rate" localSheetId="0">#REF!</definedName>
    <definedName name="Interest_Rate" localSheetId="10">#REF!</definedName>
    <definedName name="Interest_Rate" localSheetId="4">#REF!</definedName>
    <definedName name="Interest_Rate" localSheetId="5">#REF!</definedName>
    <definedName name="Interest_Rate" localSheetId="3">#REF!</definedName>
    <definedName name="Interest_Rate" localSheetId="2">#REF!</definedName>
    <definedName name="Interest_Rate" localSheetId="6">#REF!</definedName>
    <definedName name="Interest_Rate" localSheetId="7">#REF!</definedName>
    <definedName name="Interest_Rate" localSheetId="8">#REF!</definedName>
    <definedName name="Interest_Rate" localSheetId="1">#REF!</definedName>
    <definedName name="Interest_Rate" localSheetId="9">#REF!</definedName>
    <definedName name="Interest_Rate">#REF!</definedName>
    <definedName name="JKSO" localSheetId="0">#REF!</definedName>
    <definedName name="JKSO" localSheetId="10">#REF!</definedName>
    <definedName name="JKSO" localSheetId="2">#REF!</definedName>
    <definedName name="JKSO" localSheetId="6">#REF!</definedName>
    <definedName name="JKSO" localSheetId="7">#REF!</definedName>
    <definedName name="JKSO" localSheetId="8">#REF!</definedName>
    <definedName name="JKSO" localSheetId="1">#REF!</definedName>
    <definedName name="JKSO" localSheetId="9">#REF!</definedName>
    <definedName name="JKSO">#REF!</definedName>
    <definedName name="jzzuggt" localSheetId="2">#REF!</definedName>
    <definedName name="jzzuggt">#REF!</definedName>
    <definedName name="Last_Row" localSheetId="0">IF(KL!Values_Entered,KL!Header_Row+KL!Number_of_Payments,KL!Header_Row)</definedName>
    <definedName name="Last_Row" localSheetId="10">IF('PŘELOŽKA VEDENÍ NN'!Values_Entered,'PŘELOŽKA VEDENÍ NN'!Header_Row+'PŘELOŽKA VEDENÍ NN'!Number_of_Payments,'PŘELOŽKA VEDENÍ NN'!Header_Row)</definedName>
    <definedName name="Last_Row" localSheetId="4">IF('SO 01 - ODPOJENÍ OD KANALIZACE'!Values_Entered,'SO 01 - ODPOJENÍ OD KANALIZACE'!Header_Row+'SO 01 - ODPOJENÍ OD KANALIZACE'!Number_of_Payments,'SO 01 - ODPOJENÍ OD KANALIZACE'!Header_Row)</definedName>
    <definedName name="Last_Row" localSheetId="5">IF('SO 01 - ODPOJENÍ OD PLYNOVODU'!Values_Entered,'SO 01 - ODPOJENÍ OD PLYNOVODU'!Header_Row+'SO 01 - ODPOJENÍ OD PLYNOVODU'!Number_of_Payments,'SO 01 - ODPOJENÍ OD PLYNOVODU'!Header_Row)</definedName>
    <definedName name="Last_Row" localSheetId="3">IF('SO 01 - ODPOJENÍ OD VODOVODU'!Values_Entered,'SO 01 - ODPOJENÍ OD VODOVODU'!Header_Row+'SO 01 - ODPOJENÍ OD VODOVODU'!Number_of_Payments,'SO 01 - ODPOJENÍ OD VODOVODU'!Header_Row)</definedName>
    <definedName name="Last_Row" localSheetId="2">IF('SO 01 - RD + KŮLNA - BP'!Values_Entered,'SO 01 - RD + KŮLNA - BP'!Header_Row+'SO 01 - RD + KŮLNA - BP'!Number_of_Payments,'SO 01 - RD + KŮLNA - BP'!Header_Row)</definedName>
    <definedName name="Last_Row" localSheetId="6">IF('SO 02 - ALTÁN - BP'!Values_Entered,'SO 02 - ALTÁN - BP'!Header_Row+'SO 02 - ALTÁN - BP'!Number_of_Payments,'SO 02 - ALTÁN - BP'!Header_Row)</definedName>
    <definedName name="Last_Row" localSheetId="7">IF('SO 02 - ODPOJENÍ OD SILOV. VED.'!Values_Entered,'SO 02 - ODPOJENÍ OD SILOV. VED.'!Header_Row+'SO 02 - ODPOJENÍ OD SILOV. VED.'!Number_of_Payments,'SO 02 - ODPOJENÍ OD SILOV. VED.'!Header_Row)</definedName>
    <definedName name="Last_Row" localSheetId="8">IF('SO 03 - VČELÍN - BP'!Values_Entered,'SO 03 - VČELÍN - BP'!Header_Row+'SO 03 - VČELÍN - BP'!Number_of_Payments,'SO 03 - VČELÍN - BP'!Header_Row)</definedName>
    <definedName name="Last_Row" localSheetId="1">IF(VRN!Values_Entered,VRN!Header_Row+VRN!Number_of_Payments,VRN!Header_Row)</definedName>
    <definedName name="Last_Row" localSheetId="9">IF('ZPEVNĚNÉ PLOCHY + SADOVKY - BP'!Values_Entered,'ZPEVNĚNÉ PLOCHY + SADOVKY - BP'!Header_Row+'ZPEVNĚNÉ PLOCHY + SADOVKY - BP'!Number_of_Payments,'ZPEVNĚNÉ PLOCHY + SADOVKY - BP'!Header_Row)</definedName>
    <definedName name="Last_Row">IF(Values_Entered,Header_Row+Number_of_Payments,Header_Row)</definedName>
    <definedName name="Light" localSheetId="0" hidden="1">{#N/A,#N/A,TRUE,"Krycí list"}</definedName>
    <definedName name="Light" localSheetId="10" hidden="1">{#N/A,#N/A,TRUE,"Krycí list"}</definedName>
    <definedName name="Light" localSheetId="2" hidden="1">{#N/A,#N/A,TRUE,"Krycí list"}</definedName>
    <definedName name="Light" localSheetId="6" hidden="1">{#N/A,#N/A,TRUE,"Krycí list"}</definedName>
    <definedName name="Light" localSheetId="7" hidden="1">{#N/A,#N/A,TRUE,"Krycí list"}</definedName>
    <definedName name="Light" localSheetId="8" hidden="1">{#N/A,#N/A,TRUE,"Krycí list"}</definedName>
    <definedName name="Light" localSheetId="1" hidden="1">{#N/A,#N/A,TRUE,"Krycí list"}</definedName>
    <definedName name="Light" localSheetId="9" hidden="1">{#N/A,#N/A,TRUE,"Krycí list"}</definedName>
    <definedName name="Light" hidden="1">{#N/A,#N/A,TRUE,"Krycí list"}</definedName>
    <definedName name="Lighting" localSheetId="0" hidden="1">{#N/A,#N/A,TRUE,"Krycí list"}</definedName>
    <definedName name="Lighting" localSheetId="10" hidden="1">{#N/A,#N/A,TRUE,"Krycí list"}</definedName>
    <definedName name="Lighting" localSheetId="2" hidden="1">{#N/A,#N/A,TRUE,"Krycí list"}</definedName>
    <definedName name="Lighting" localSheetId="6" hidden="1">{#N/A,#N/A,TRUE,"Krycí list"}</definedName>
    <definedName name="Lighting" localSheetId="7" hidden="1">{#N/A,#N/A,TRUE,"Krycí list"}</definedName>
    <definedName name="Lighting" localSheetId="8" hidden="1">{#N/A,#N/A,TRUE,"Krycí list"}</definedName>
    <definedName name="Lighting" localSheetId="1" hidden="1">{#N/A,#N/A,TRUE,"Krycí list"}</definedName>
    <definedName name="Lighting" localSheetId="9" hidden="1">{#N/A,#N/A,TRUE,"Krycí list"}</definedName>
    <definedName name="Lighting" hidden="1">{#N/A,#N/A,TRUE,"Krycí list"}</definedName>
    <definedName name="Loan_Amount" localSheetId="0">#REF!</definedName>
    <definedName name="Loan_Amount" localSheetId="10">#REF!</definedName>
    <definedName name="Loan_Amount" localSheetId="4">#REF!</definedName>
    <definedName name="Loan_Amount" localSheetId="5">#REF!</definedName>
    <definedName name="Loan_Amount" localSheetId="3">#REF!</definedName>
    <definedName name="Loan_Amount" localSheetId="2">#REF!</definedName>
    <definedName name="Loan_Amount" localSheetId="6">#REF!</definedName>
    <definedName name="Loan_Amount" localSheetId="7">#REF!</definedName>
    <definedName name="Loan_Amount" localSheetId="8">#REF!</definedName>
    <definedName name="Loan_Amount" localSheetId="1">#REF!</definedName>
    <definedName name="Loan_Amount" localSheetId="9">#REF!</definedName>
    <definedName name="Loan_Amount">#REF!</definedName>
    <definedName name="Loan_Start" localSheetId="0">#REF!</definedName>
    <definedName name="Loan_Start" localSheetId="10">#REF!</definedName>
    <definedName name="Loan_Start" localSheetId="4">#REF!</definedName>
    <definedName name="Loan_Start" localSheetId="5">#REF!</definedName>
    <definedName name="Loan_Start" localSheetId="3">#REF!</definedName>
    <definedName name="Loan_Start" localSheetId="2">#REF!</definedName>
    <definedName name="Loan_Start" localSheetId="6">#REF!</definedName>
    <definedName name="Loan_Start" localSheetId="7">#REF!</definedName>
    <definedName name="Loan_Start" localSheetId="8">#REF!</definedName>
    <definedName name="Loan_Start" localSheetId="1">#REF!</definedName>
    <definedName name="Loan_Start" localSheetId="9">#REF!</definedName>
    <definedName name="Loan_Start">#REF!</definedName>
    <definedName name="Loan_Years" localSheetId="0">#REF!</definedName>
    <definedName name="Loan_Years" localSheetId="10">#REF!</definedName>
    <definedName name="Loan_Years" localSheetId="4">#REF!</definedName>
    <definedName name="Loan_Years" localSheetId="5">#REF!</definedName>
    <definedName name="Loan_Years" localSheetId="3">#REF!</definedName>
    <definedName name="Loan_Years" localSheetId="2">#REF!</definedName>
    <definedName name="Loan_Years" localSheetId="6">#REF!</definedName>
    <definedName name="Loan_Years" localSheetId="7">#REF!</definedName>
    <definedName name="Loan_Years" localSheetId="8">#REF!</definedName>
    <definedName name="Loan_Years" localSheetId="1">#REF!</definedName>
    <definedName name="Loan_Years" localSheetId="9">#REF!</definedName>
    <definedName name="Loan_Years">#REF!</definedName>
    <definedName name="MaR" localSheetId="0" hidden="1">{#N/A,#N/A,TRUE,"Krycí list"}</definedName>
    <definedName name="MaR" localSheetId="10" hidden="1">{#N/A,#N/A,TRUE,"Krycí list"}</definedName>
    <definedName name="MaR" localSheetId="2" hidden="1">{#N/A,#N/A,TRUE,"Krycí list"}</definedName>
    <definedName name="MaR" localSheetId="6" hidden="1">{#N/A,#N/A,TRUE,"Krycí list"}</definedName>
    <definedName name="MaR" localSheetId="7" hidden="1">{#N/A,#N/A,TRUE,"Krycí list"}</definedName>
    <definedName name="MaR" localSheetId="8" hidden="1">{#N/A,#N/A,TRUE,"Krycí list"}</definedName>
    <definedName name="MaR" localSheetId="1" hidden="1">{#N/A,#N/A,TRUE,"Krycí list"}</definedName>
    <definedName name="MaR" localSheetId="9" hidden="1">{#N/A,#N/A,TRUE,"Krycí list"}</definedName>
    <definedName name="MaR" hidden="1">{#N/A,#N/A,TRUE,"Krycí list"}</definedName>
    <definedName name="meraregulace" localSheetId="0" hidden="1">{#N/A,#N/A,TRUE,"Krycí list"}</definedName>
    <definedName name="meraregulace" localSheetId="10" hidden="1">{#N/A,#N/A,TRUE,"Krycí list"}</definedName>
    <definedName name="meraregulace" localSheetId="2" hidden="1">{#N/A,#N/A,TRUE,"Krycí list"}</definedName>
    <definedName name="meraregulace" localSheetId="6" hidden="1">{#N/A,#N/A,TRUE,"Krycí list"}</definedName>
    <definedName name="meraregulace" localSheetId="7" hidden="1">{#N/A,#N/A,TRUE,"Krycí list"}</definedName>
    <definedName name="meraregulace" localSheetId="8" hidden="1">{#N/A,#N/A,TRUE,"Krycí list"}</definedName>
    <definedName name="meraregulace" localSheetId="1" hidden="1">{#N/A,#N/A,TRUE,"Krycí list"}</definedName>
    <definedName name="meraregulace" localSheetId="9" hidden="1">{#N/A,#N/A,TRUE,"Krycí list"}</definedName>
    <definedName name="meraregulace" hidden="1">{#N/A,#N/A,TRUE,"Krycí list"}</definedName>
    <definedName name="mereni" localSheetId="0">Scheduled_Payment+Extra_Payment</definedName>
    <definedName name="mereni" localSheetId="10">Scheduled_Payment+Extra_Payment</definedName>
    <definedName name="mereni" localSheetId="4">Scheduled_Payment+Extra_Payment</definedName>
    <definedName name="mereni" localSheetId="5">Scheduled_Payment+Extra_Payment</definedName>
    <definedName name="mereni" localSheetId="3">Scheduled_Payment+Extra_Payment</definedName>
    <definedName name="mereni" localSheetId="2">Scheduled_Payment+Extra_Payment</definedName>
    <definedName name="mereni" localSheetId="6">Scheduled_Payment+Extra_Payment</definedName>
    <definedName name="mereni" localSheetId="7">Scheduled_Payment+Extra_Payment</definedName>
    <definedName name="mereni" localSheetId="8">Scheduled_Payment+Extra_Payment</definedName>
    <definedName name="mereni" localSheetId="1">Scheduled_Payment+Extra_Payment</definedName>
    <definedName name="mereni" localSheetId="9">Scheduled_Payment+Extra_Payment</definedName>
    <definedName name="mereni">Scheduled_Payment+Extra_Payment</definedName>
    <definedName name="MJ" localSheetId="0">#REF!</definedName>
    <definedName name="MJ" localSheetId="10">#REF!</definedName>
    <definedName name="MJ" localSheetId="2">#REF!</definedName>
    <definedName name="MJ" localSheetId="6">#REF!</definedName>
    <definedName name="MJ" localSheetId="7">#REF!</definedName>
    <definedName name="MJ" localSheetId="8">#REF!</definedName>
    <definedName name="MJ" localSheetId="1">#REF!</definedName>
    <definedName name="MJ" localSheetId="9">#REF!</definedName>
    <definedName name="MJ">#REF!</definedName>
    <definedName name="Mont" localSheetId="0">#REF!</definedName>
    <definedName name="Mont" localSheetId="10">#REF!</definedName>
    <definedName name="Mont" localSheetId="2">#REF!</definedName>
    <definedName name="Mont" localSheetId="6">#REF!</definedName>
    <definedName name="Mont" localSheetId="7">#REF!</definedName>
    <definedName name="Mont" localSheetId="8">#REF!</definedName>
    <definedName name="Mont" localSheetId="1">#REF!</definedName>
    <definedName name="Mont" localSheetId="9">#REF!</definedName>
    <definedName name="Mont">#REF!</definedName>
    <definedName name="Montaz0" localSheetId="0">'[5]002-A.1. Archstav  reseni'!#REF!</definedName>
    <definedName name="Montaz0" localSheetId="10">#REF!</definedName>
    <definedName name="Montaz0" localSheetId="4">#REF!</definedName>
    <definedName name="Montaz0" localSheetId="5">#REF!</definedName>
    <definedName name="Montaz0" localSheetId="3">#REF!</definedName>
    <definedName name="Montaz0" localSheetId="2">#REF!</definedName>
    <definedName name="Montaz0" localSheetId="6">#REF!</definedName>
    <definedName name="Montaz0" localSheetId="7">#REF!</definedName>
    <definedName name="Montaz0" localSheetId="8">#REF!</definedName>
    <definedName name="Montaz0" localSheetId="1">#REF!</definedName>
    <definedName name="Montaz0" localSheetId="9">#REF!</definedName>
    <definedName name="Montaz0">#REF!</definedName>
    <definedName name="mts" localSheetId="0">#REF!</definedName>
    <definedName name="mts" localSheetId="10">#REF!</definedName>
    <definedName name="mts" localSheetId="4">#REF!</definedName>
    <definedName name="mts" localSheetId="5">#REF!</definedName>
    <definedName name="mts" localSheetId="3">#REF!</definedName>
    <definedName name="mts" localSheetId="2">#REF!</definedName>
    <definedName name="mts" localSheetId="6">#REF!</definedName>
    <definedName name="mts" localSheetId="7">#REF!</definedName>
    <definedName name="mts" localSheetId="8">#REF!</definedName>
    <definedName name="mts" localSheetId="1">#REF!</definedName>
    <definedName name="mts" localSheetId="9">#REF!</definedName>
    <definedName name="mts">#REF!</definedName>
    <definedName name="n" localSheetId="0">Scheduled_Payment+Extra_Payment</definedName>
    <definedName name="n" localSheetId="10">Scheduled_Payment+Extra_Payment</definedName>
    <definedName name="n" localSheetId="4">Scheduled_Payment+Extra_Payment</definedName>
    <definedName name="n" localSheetId="5">Scheduled_Payment+Extra_Payment</definedName>
    <definedName name="n" localSheetId="3">Scheduled_Payment+Extra_Payment</definedName>
    <definedName name="n" localSheetId="2">Scheduled_Payment+Extra_Payment</definedName>
    <definedName name="n" localSheetId="6">Scheduled_Payment+Extra_Payment</definedName>
    <definedName name="n" localSheetId="7">Scheduled_Payment+Extra_Payment</definedName>
    <definedName name="n" localSheetId="8">Scheduled_Payment+Extra_Payment</definedName>
    <definedName name="n" localSheetId="1">Scheduled_Payment+Extra_Payment</definedName>
    <definedName name="n" localSheetId="9">Scheduled_Payment+Extra_Payment</definedName>
    <definedName name="n">Scheduled_Payment+Extra_Payment</definedName>
    <definedName name="NazevDilu" localSheetId="0">#REF!</definedName>
    <definedName name="NazevDilu" localSheetId="10">#REF!</definedName>
    <definedName name="NazevDilu" localSheetId="2">#REF!</definedName>
    <definedName name="NazevDilu" localSheetId="6">#REF!</definedName>
    <definedName name="NazevDilu" localSheetId="7">#REF!</definedName>
    <definedName name="NazevDilu" localSheetId="8">#REF!</definedName>
    <definedName name="NazevDilu" localSheetId="1">#REF!</definedName>
    <definedName name="NazevDilu" localSheetId="9">#REF!</definedName>
    <definedName name="NazevDilu">#REF!</definedName>
    <definedName name="NazevObjektu" localSheetId="0">KL!$C$30</definedName>
    <definedName name="nazevobjektu" localSheetId="10">#REF!</definedName>
    <definedName name="nazevobjektu" localSheetId="2">#REF!</definedName>
    <definedName name="nazevobjektu" localSheetId="6">#REF!</definedName>
    <definedName name="nazevobjektu" localSheetId="7">#REF!</definedName>
    <definedName name="nazevobjektu" localSheetId="8">#REF!</definedName>
    <definedName name="nazevobjektu" localSheetId="1">#REF!</definedName>
    <definedName name="nazevobjektu" localSheetId="9">#REF!</definedName>
    <definedName name="nazevobjektu">#REF!</definedName>
    <definedName name="NazevStavby" localSheetId="0">KL!$D$5</definedName>
    <definedName name="nazevstavby" localSheetId="10">#REF!</definedName>
    <definedName name="nazevstavby" localSheetId="2">#REF!</definedName>
    <definedName name="nazevstavby" localSheetId="6">#REF!</definedName>
    <definedName name="nazevstavby" localSheetId="7">#REF!</definedName>
    <definedName name="nazevstavby" localSheetId="8">#REF!</definedName>
    <definedName name="nazevstavby" localSheetId="1">#REF!</definedName>
    <definedName name="nazevstavby" localSheetId="9">#REF!</definedName>
    <definedName name="nazevstavby">#REF!</definedName>
    <definedName name="Num_Pmt_Per_Year" localSheetId="0">#REF!</definedName>
    <definedName name="Num_Pmt_Per_Year" localSheetId="10">#REF!</definedName>
    <definedName name="Num_Pmt_Per_Year" localSheetId="4">#REF!</definedName>
    <definedName name="Num_Pmt_Per_Year" localSheetId="5">#REF!</definedName>
    <definedName name="Num_Pmt_Per_Year" localSheetId="3">#REF!</definedName>
    <definedName name="Num_Pmt_Per_Year" localSheetId="2">#REF!</definedName>
    <definedName name="Num_Pmt_Per_Year" localSheetId="6">#REF!</definedName>
    <definedName name="Num_Pmt_Per_Year" localSheetId="7">#REF!</definedName>
    <definedName name="Num_Pmt_Per_Year" localSheetId="8">#REF!</definedName>
    <definedName name="Num_Pmt_Per_Year" localSheetId="1">#REF!</definedName>
    <definedName name="Num_Pmt_Per_Year" localSheetId="9">#REF!</definedName>
    <definedName name="Num_Pmt_Per_Year">#REF!</definedName>
    <definedName name="Number_of_Payments" localSheetId="0">MATCH(0.01,KL!End_Bal,-1)+1</definedName>
    <definedName name="Number_of_Payments" localSheetId="10">MATCH(0.01,'PŘELOŽKA VEDENÍ NN'!End_Bal,-1)+1</definedName>
    <definedName name="Number_of_Payments" localSheetId="4">MATCH(0.01,'SO 01 - ODPOJENÍ OD KANALIZACE'!End_Bal,-1)+1</definedName>
    <definedName name="Number_of_Payments" localSheetId="5">MATCH(0.01,'SO 01 - ODPOJENÍ OD PLYNOVODU'!End_Bal,-1)+1</definedName>
    <definedName name="Number_of_Payments" localSheetId="3">MATCH(0.01,'SO 01 - ODPOJENÍ OD VODOVODU'!End_Bal,-1)+1</definedName>
    <definedName name="Number_of_Payments" localSheetId="2">MATCH(0.01,'SO 01 - RD + KŮLNA - BP'!End_Bal,-1)+1</definedName>
    <definedName name="Number_of_Payments" localSheetId="6">MATCH(0.01,'SO 02 - ALTÁN - BP'!End_Bal,-1)+1</definedName>
    <definedName name="Number_of_Payments" localSheetId="7">MATCH(0.01,'SO 02 - ODPOJENÍ OD SILOV. VED.'!End_Bal,-1)+1</definedName>
    <definedName name="Number_of_Payments" localSheetId="8">MATCH(0.01,'SO 03 - VČELÍN - BP'!End_Bal,-1)+1</definedName>
    <definedName name="Number_of_Payments" localSheetId="1">MATCH(0.01,VRN!End_Bal,-1)+1</definedName>
    <definedName name="Number_of_Payments" localSheetId="9">MATCH(0.01,'ZPEVNĚNÉ PLOCHY + SADOVKY - BP'!End_Bal,-1)+1</definedName>
    <definedName name="Number_of_Payments">MATCH(0.01,End_Bal,-1)+1</definedName>
    <definedName name="obch_sleva" localSheetId="2">#REF!</definedName>
    <definedName name="obch_sleva">#REF!</definedName>
    <definedName name="Objednatel" localSheetId="0">KL!$D$9</definedName>
    <definedName name="Objednatel" localSheetId="10">#REF!</definedName>
    <definedName name="Objednatel" localSheetId="2">#REF!</definedName>
    <definedName name="Objednatel" localSheetId="6">#REF!</definedName>
    <definedName name="Objednatel" localSheetId="7">#REF!</definedName>
    <definedName name="Objednatel" localSheetId="8">#REF!</definedName>
    <definedName name="Objednatel" localSheetId="1">#REF!</definedName>
    <definedName name="Objednatel" localSheetId="9">#REF!</definedName>
    <definedName name="Objednatel">#REF!</definedName>
    <definedName name="Objekt" localSheetId="0">KL!$B$30</definedName>
    <definedName name="_xlnm.Print_Area" localSheetId="0">KL!$A$1:$I$57</definedName>
    <definedName name="_xlnm.Print_Area" localSheetId="10">'PŘELOŽKA VEDENÍ NN'!$A$1:$I$20</definedName>
    <definedName name="_xlnm.Print_Area" localSheetId="4">'SO 01 - ODPOJENÍ OD KANALIZACE'!$A$1:$I$161</definedName>
    <definedName name="_xlnm.Print_Area" localSheetId="5">'SO 01 - ODPOJENÍ OD PLYNOVODU'!$A$1:$I$112</definedName>
    <definedName name="_xlnm.Print_Area" localSheetId="3">'SO 01 - ODPOJENÍ OD VODOVODU'!$A$1:$I$172</definedName>
    <definedName name="_xlnm.Print_Area" localSheetId="2">'SO 01 - RD + KŮLNA - BP'!$A$1:$I$113</definedName>
    <definedName name="_xlnm.Print_Area" localSheetId="6">'SO 02 - ALTÁN - BP'!$A$1:$I$63</definedName>
    <definedName name="_xlnm.Print_Area" localSheetId="7">'SO 02 - ODPOJENÍ OD SILOV. VED.'!$A$1:$I$170</definedName>
    <definedName name="_xlnm.Print_Area" localSheetId="8">'SO 03 - VČELÍN - BP'!$A$1:$I$56</definedName>
    <definedName name="_xlnm.Print_Area" localSheetId="1">VRN!$A$1:$H$43</definedName>
    <definedName name="_xlnm.Print_Area" localSheetId="9">'ZPEVNĚNÉ PLOCHY + SADOVKY - BP'!$A$1:$I$166</definedName>
    <definedName name="odic" localSheetId="0">KL!#REF!</definedName>
    <definedName name="oico" localSheetId="0">KL!#REF!</definedName>
    <definedName name="omisto" localSheetId="0">KL!#REF!</definedName>
    <definedName name="onazev" localSheetId="0">KL!$D$10</definedName>
    <definedName name="op" localSheetId="2">#REF!</definedName>
    <definedName name="op">#REF!</definedName>
    <definedName name="opsc" localSheetId="0">KL!#REF!</definedName>
    <definedName name="Outside" localSheetId="0" hidden="1">{#N/A,#N/A,TRUE,"Krycí list"}</definedName>
    <definedName name="Outside" localSheetId="10" hidden="1">{#N/A,#N/A,TRUE,"Krycí list"}</definedName>
    <definedName name="Outside" localSheetId="2" hidden="1">{#N/A,#N/A,TRUE,"Krycí list"}</definedName>
    <definedName name="Outside" localSheetId="6" hidden="1">{#N/A,#N/A,TRUE,"Krycí list"}</definedName>
    <definedName name="Outside" localSheetId="7" hidden="1">{#N/A,#N/A,TRUE,"Krycí list"}</definedName>
    <definedName name="Outside" localSheetId="8" hidden="1">{#N/A,#N/A,TRUE,"Krycí list"}</definedName>
    <definedName name="Outside" localSheetId="1" hidden="1">{#N/A,#N/A,TRUE,"Krycí list"}</definedName>
    <definedName name="Outside" localSheetId="9" hidden="1">{#N/A,#N/A,TRUE,"Krycí list"}</definedName>
    <definedName name="Outside" hidden="1">{#N/A,#N/A,TRUE,"Krycí list"}</definedName>
    <definedName name="Pay_Date" localSheetId="0">#REF!</definedName>
    <definedName name="Pay_Date" localSheetId="10">#REF!</definedName>
    <definedName name="Pay_Date" localSheetId="4">#REF!</definedName>
    <definedName name="Pay_Date" localSheetId="5">#REF!</definedName>
    <definedName name="Pay_Date" localSheetId="3">#REF!</definedName>
    <definedName name="Pay_Date" localSheetId="2">#REF!</definedName>
    <definedName name="Pay_Date" localSheetId="6">#REF!</definedName>
    <definedName name="Pay_Date" localSheetId="7">#REF!</definedName>
    <definedName name="Pay_Date" localSheetId="8">#REF!</definedName>
    <definedName name="Pay_Date" localSheetId="1">#REF!</definedName>
    <definedName name="Pay_Date" localSheetId="9">#REF!</definedName>
    <definedName name="Pay_Date">#REF!</definedName>
    <definedName name="Pay_Num" localSheetId="0">#REF!</definedName>
    <definedName name="Pay_Num" localSheetId="10">#REF!</definedName>
    <definedName name="Pay_Num" localSheetId="4">#REF!</definedName>
    <definedName name="Pay_Num" localSheetId="5">#REF!</definedName>
    <definedName name="Pay_Num" localSheetId="3">#REF!</definedName>
    <definedName name="Pay_Num" localSheetId="2">#REF!</definedName>
    <definedName name="Pay_Num" localSheetId="6">#REF!</definedName>
    <definedName name="Pay_Num" localSheetId="7">#REF!</definedName>
    <definedName name="Pay_Num" localSheetId="8">#REF!</definedName>
    <definedName name="Pay_Num" localSheetId="1">#REF!</definedName>
    <definedName name="Pay_Num" localSheetId="9">#REF!</definedName>
    <definedName name="Pay_Num">#REF!</definedName>
    <definedName name="Payment_Date" localSheetId="0">DATE(YEAR(KL!Loan_Start),MONTH(KL!Loan_Start)+Payment_Number,DAY(KL!Loan_Start))</definedName>
    <definedName name="Payment_Date" localSheetId="10">DATE(YEAR('PŘELOŽKA VEDENÍ NN'!Loan_Start),MONTH('PŘELOŽKA VEDENÍ NN'!Loan_Start)+Payment_Number,DAY('PŘELOŽKA VEDENÍ NN'!Loan_Start))</definedName>
    <definedName name="Payment_Date" localSheetId="4">DATE(YEAR('SO 01 - ODPOJENÍ OD KANALIZACE'!Loan_Start),MONTH('SO 01 - ODPOJENÍ OD KANALIZACE'!Loan_Start)+Payment_Number,DAY('SO 01 - ODPOJENÍ OD KANALIZACE'!Loan_Start))</definedName>
    <definedName name="Payment_Date" localSheetId="5">DATE(YEAR('SO 01 - ODPOJENÍ OD PLYNOVODU'!Loan_Start),MONTH('SO 01 - ODPOJENÍ OD PLYNOVODU'!Loan_Start)+Payment_Number,DAY('SO 01 - ODPOJENÍ OD PLYNOVODU'!Loan_Start))</definedName>
    <definedName name="Payment_Date" localSheetId="3">DATE(YEAR('SO 01 - ODPOJENÍ OD VODOVODU'!Loan_Start),MONTH('SO 01 - ODPOJENÍ OD VODOVODU'!Loan_Start)+Payment_Number,DAY('SO 01 - ODPOJENÍ OD VODOVODU'!Loan_Start))</definedName>
    <definedName name="Payment_Date" localSheetId="2">DATE(YEAR('SO 01 - RD + KŮLNA - BP'!Loan_Start),MONTH('SO 01 - RD + KŮLNA - BP'!Loan_Start)+Payment_Number,DAY('SO 01 - RD + KŮLNA - BP'!Loan_Start))</definedName>
    <definedName name="Payment_Date" localSheetId="6">DATE(YEAR('SO 02 - ALTÁN - BP'!Loan_Start),MONTH('SO 02 - ALTÁN - BP'!Loan_Start)+Payment_Number,DAY('SO 02 - ALTÁN - BP'!Loan_Start))</definedName>
    <definedName name="Payment_Date" localSheetId="7">DATE(YEAR('SO 02 - ODPOJENÍ OD SILOV. VED.'!Loan_Start),MONTH('SO 02 - ODPOJENÍ OD SILOV. VED.'!Loan_Start)+Payment_Number,DAY('SO 02 - ODPOJENÍ OD SILOV. VED.'!Loan_Start))</definedName>
    <definedName name="Payment_Date" localSheetId="8">DATE(YEAR('SO 03 - VČELÍN - BP'!Loan_Start),MONTH('SO 03 - VČELÍN - BP'!Loan_Start)+Payment_Number,DAY('SO 03 - VČELÍN - BP'!Loan_Start))</definedName>
    <definedName name="Payment_Date" localSheetId="1">DATE(YEAR(VRN!Loan_Start),MONTH(VRN!Loan_Start)+Payment_Number,DAY(VRN!Loan_Start))</definedName>
    <definedName name="Payment_Date" localSheetId="9">DATE(YEAR('ZPEVNĚNÉ PLOCHY + SADOVKY - BP'!Loan_Start),MONTH('ZPEVNĚNÉ PLOCHY + SADOVKY - BP'!Loan_Start)+Payment_Number,DAY('ZPEVNĚNÉ PLOCHY + SADOVKY - BP'!Loan_Start))</definedName>
    <definedName name="Payment_Date">DATE(YEAR(Loan_Start),MONTH(Loan_Start)+Payment_Number,DAY(Loan_Start))</definedName>
    <definedName name="PocetMJ" localSheetId="0">#REF!</definedName>
    <definedName name="PocetMJ" localSheetId="10">#REF!</definedName>
    <definedName name="PocetMJ" localSheetId="2">#REF!</definedName>
    <definedName name="PocetMJ" localSheetId="6">#REF!</definedName>
    <definedName name="PocetMJ" localSheetId="7">#REF!</definedName>
    <definedName name="PocetMJ" localSheetId="8">#REF!</definedName>
    <definedName name="PocetMJ" localSheetId="1">#REF!</definedName>
    <definedName name="PocetMJ" localSheetId="9">#REF!</definedName>
    <definedName name="PocetMJ">#REF!</definedName>
    <definedName name="pokusAAAA" localSheetId="2">#REF!</definedName>
    <definedName name="pokusAAAA">#REF!</definedName>
    <definedName name="pokusadres" localSheetId="2">#REF!</definedName>
    <definedName name="pokusadres">#REF!</definedName>
    <definedName name="položka_A1" localSheetId="0">#REF!</definedName>
    <definedName name="položka_A1" localSheetId="10">#REF!</definedName>
    <definedName name="položka_A1" localSheetId="4">#REF!</definedName>
    <definedName name="položka_A1" localSheetId="5">#REF!</definedName>
    <definedName name="položka_A1" localSheetId="3">#REF!</definedName>
    <definedName name="položka_A1" localSheetId="2">#REF!</definedName>
    <definedName name="položka_A1" localSheetId="6">#REF!</definedName>
    <definedName name="položka_A1" localSheetId="7">#REF!</definedName>
    <definedName name="položka_A1" localSheetId="8">#REF!</definedName>
    <definedName name="položka_A1" localSheetId="1">#REF!</definedName>
    <definedName name="položka_A1" localSheetId="9">#REF!</definedName>
    <definedName name="položka_A1">#REF!</definedName>
    <definedName name="položky" localSheetId="2">#REF!</definedName>
    <definedName name="položky">#REF!</definedName>
    <definedName name="pom_výp_zač" localSheetId="0">#REF!</definedName>
    <definedName name="pom_výp_zač" localSheetId="10">#REF!</definedName>
    <definedName name="pom_výp_zač" localSheetId="4">#REF!</definedName>
    <definedName name="pom_výp_zač" localSheetId="5">#REF!</definedName>
    <definedName name="pom_výp_zač" localSheetId="3">#REF!</definedName>
    <definedName name="pom_výp_zač" localSheetId="2">#REF!</definedName>
    <definedName name="pom_výp_zač" localSheetId="6">#REF!</definedName>
    <definedName name="pom_výp_zač" localSheetId="7">#REF!</definedName>
    <definedName name="pom_výp_zač" localSheetId="8">#REF!</definedName>
    <definedName name="pom_výp_zač" localSheetId="1">#REF!</definedName>
    <definedName name="pom_výp_zač" localSheetId="9">#REF!</definedName>
    <definedName name="pom_výp_zač">#REF!</definedName>
    <definedName name="pom_výpočty" localSheetId="0">#REF!</definedName>
    <definedName name="pom_výpočty" localSheetId="10">#REF!</definedName>
    <definedName name="pom_výpočty" localSheetId="4">#REF!</definedName>
    <definedName name="pom_výpočty" localSheetId="5">#REF!</definedName>
    <definedName name="pom_výpočty" localSheetId="3">#REF!</definedName>
    <definedName name="pom_výpočty" localSheetId="2">#REF!</definedName>
    <definedName name="pom_výpočty" localSheetId="6">#REF!</definedName>
    <definedName name="pom_výpočty" localSheetId="7">#REF!</definedName>
    <definedName name="pom_výpočty" localSheetId="8">#REF!</definedName>
    <definedName name="pom_výpočty" localSheetId="1">#REF!</definedName>
    <definedName name="pom_výpočty" localSheetId="9">#REF!</definedName>
    <definedName name="pom_výpočty">#REF!</definedName>
    <definedName name="powersock" localSheetId="0" hidden="1">{#N/A,#N/A,TRUE,"Krycí list"}</definedName>
    <definedName name="powersock" localSheetId="10" hidden="1">{#N/A,#N/A,TRUE,"Krycí list"}</definedName>
    <definedName name="powersock" localSheetId="2" hidden="1">{#N/A,#N/A,TRUE,"Krycí list"}</definedName>
    <definedName name="powersock" localSheetId="6" hidden="1">{#N/A,#N/A,TRUE,"Krycí list"}</definedName>
    <definedName name="powersock" localSheetId="7" hidden="1">{#N/A,#N/A,TRUE,"Krycí list"}</definedName>
    <definedName name="powersock" localSheetId="8" hidden="1">{#N/A,#N/A,TRUE,"Krycí list"}</definedName>
    <definedName name="powersock" localSheetId="1" hidden="1">{#N/A,#N/A,TRUE,"Krycí list"}</definedName>
    <definedName name="powersock" localSheetId="9" hidden="1">{#N/A,#N/A,TRUE,"Krycí list"}</definedName>
    <definedName name="powersock" hidden="1">{#N/A,#N/A,TRUE,"Krycí list"}</definedName>
    <definedName name="PowerSocket" localSheetId="0" hidden="1">{#N/A,#N/A,TRUE,"Krycí list"}</definedName>
    <definedName name="PowerSocket" localSheetId="10" hidden="1">{#N/A,#N/A,TRUE,"Krycí list"}</definedName>
    <definedName name="PowerSocket" localSheetId="2" hidden="1">{#N/A,#N/A,TRUE,"Krycí list"}</definedName>
    <definedName name="PowerSocket" localSheetId="6" hidden="1">{#N/A,#N/A,TRUE,"Krycí list"}</definedName>
    <definedName name="PowerSocket" localSheetId="7" hidden="1">{#N/A,#N/A,TRUE,"Krycí list"}</definedName>
    <definedName name="PowerSocket" localSheetId="8" hidden="1">{#N/A,#N/A,TRUE,"Krycí list"}</definedName>
    <definedName name="PowerSocket" localSheetId="1" hidden="1">{#N/A,#N/A,TRUE,"Krycí list"}</definedName>
    <definedName name="PowerSocket" localSheetId="9" hidden="1">{#N/A,#N/A,TRUE,"Krycí list"}</definedName>
    <definedName name="PowerSocket" hidden="1">{#N/A,#N/A,TRUE,"Krycí list"}</definedName>
    <definedName name="Poznamka" localSheetId="0">#REF!</definedName>
    <definedName name="Poznamka" localSheetId="10">#REF!</definedName>
    <definedName name="Poznamka" localSheetId="2">#REF!</definedName>
    <definedName name="Poznamka" localSheetId="6">#REF!</definedName>
    <definedName name="Poznamka" localSheetId="7">#REF!</definedName>
    <definedName name="Poznamka" localSheetId="8">#REF!</definedName>
    <definedName name="Poznamka" localSheetId="1">#REF!</definedName>
    <definedName name="Poznamka" localSheetId="9">#REF!</definedName>
    <definedName name="Poznamka">#REF!</definedName>
    <definedName name="poznámka" localSheetId="2">#REF!</definedName>
    <definedName name="poznámka">#REF!</definedName>
    <definedName name="prep_schem" localSheetId="2">#REF!</definedName>
    <definedName name="prep_schem">#REF!</definedName>
    <definedName name="Princ" localSheetId="0">#REF!</definedName>
    <definedName name="Princ" localSheetId="10">#REF!</definedName>
    <definedName name="Princ" localSheetId="4">#REF!</definedName>
    <definedName name="Princ" localSheetId="5">#REF!</definedName>
    <definedName name="Princ" localSheetId="3">#REF!</definedName>
    <definedName name="Princ" localSheetId="2">#REF!</definedName>
    <definedName name="Princ" localSheetId="6">#REF!</definedName>
    <definedName name="Princ" localSheetId="7">#REF!</definedName>
    <definedName name="Princ" localSheetId="8">#REF!</definedName>
    <definedName name="Princ" localSheetId="1">#REF!</definedName>
    <definedName name="Princ" localSheetId="9">#REF!</definedName>
    <definedName name="Princ">#REF!</definedName>
    <definedName name="Print_Area_Reset" localSheetId="0">OFFSET(KL!Full_Print,0,0,KL!Last_Row)</definedName>
    <definedName name="Print_Area_Reset" localSheetId="10">OFFSET('PŘELOŽKA VEDENÍ NN'!Full_Print,0,0,'PŘELOŽKA VEDENÍ NN'!Last_Row)</definedName>
    <definedName name="Print_Area_Reset" localSheetId="4">OFFSET('SO 01 - ODPOJENÍ OD KANALIZACE'!Full_Print,0,0,'SO 01 - ODPOJENÍ OD KANALIZACE'!Last_Row)</definedName>
    <definedName name="Print_Area_Reset" localSheetId="5">OFFSET('SO 01 - ODPOJENÍ OD PLYNOVODU'!Full_Print,0,0,'SO 01 - ODPOJENÍ OD PLYNOVODU'!Last_Row)</definedName>
    <definedName name="Print_Area_Reset" localSheetId="3">OFFSET('SO 01 - ODPOJENÍ OD VODOVODU'!Full_Print,0,0,'SO 01 - ODPOJENÍ OD VODOVODU'!Last_Row)</definedName>
    <definedName name="Print_Area_Reset" localSheetId="2">OFFSET('SO 01 - RD + KŮLNA - BP'!Full_Print,0,0,'SO 01 - RD + KŮLNA - BP'!Last_Row)</definedName>
    <definedName name="Print_Area_Reset" localSheetId="6">OFFSET('SO 02 - ALTÁN - BP'!Full_Print,0,0,'SO 02 - ALTÁN - BP'!Last_Row)</definedName>
    <definedName name="Print_Area_Reset" localSheetId="7">OFFSET('SO 02 - ODPOJENÍ OD SILOV. VED.'!Full_Print,0,0,'SO 02 - ODPOJENÍ OD SILOV. VED.'!Last_Row)</definedName>
    <definedName name="Print_Area_Reset" localSheetId="8">OFFSET('SO 03 - VČELÍN - BP'!Full_Print,0,0,'SO 03 - VČELÍN - BP'!Last_Row)</definedName>
    <definedName name="Print_Area_Reset" localSheetId="1">OFFSET(VRN!Full_Print,0,0,VRN!Last_Row)</definedName>
    <definedName name="Print_Area_Reset" localSheetId="9">OFFSET('ZPEVNĚNÉ PLOCHY + SADOVKY - BP'!Full_Print,0,0,'ZPEVNĚNÉ PLOCHY + SADOVKY - BP'!Last_Row)</definedName>
    <definedName name="Print_Area_Reset">OFFSET(Full_Print,0,0,Last_Row)</definedName>
    <definedName name="Projektant" localSheetId="0">#REF!</definedName>
    <definedName name="Projektant" localSheetId="10">#REF!</definedName>
    <definedName name="Projektant" localSheetId="2">#REF!</definedName>
    <definedName name="Projektant" localSheetId="6">#REF!</definedName>
    <definedName name="Projektant" localSheetId="7">#REF!</definedName>
    <definedName name="Projektant" localSheetId="8">#REF!</definedName>
    <definedName name="Projektant" localSheetId="1">#REF!</definedName>
    <definedName name="Projektant" localSheetId="9">#REF!</definedName>
    <definedName name="Projektant">#REF!</definedName>
    <definedName name="PSV" localSheetId="0">#REF!</definedName>
    <definedName name="PSV" localSheetId="10">#REF!</definedName>
    <definedName name="PSV" localSheetId="2">#REF!</definedName>
    <definedName name="PSV" localSheetId="6">#REF!</definedName>
    <definedName name="PSV" localSheetId="7">#REF!</definedName>
    <definedName name="PSV" localSheetId="8">#REF!</definedName>
    <definedName name="PSV" localSheetId="1">#REF!</definedName>
    <definedName name="PSV" localSheetId="9">#REF!</definedName>
    <definedName name="PSV">#REF!</definedName>
    <definedName name="PSV0" localSheetId="0">'[5]002-A.1. Archstav  reseni'!#REF!</definedName>
    <definedName name="PSV0" localSheetId="10">#REF!</definedName>
    <definedName name="PSV0" localSheetId="4">#REF!</definedName>
    <definedName name="PSV0" localSheetId="5">#REF!</definedName>
    <definedName name="PSV0" localSheetId="3">#REF!</definedName>
    <definedName name="PSV0" localSheetId="2">#REF!</definedName>
    <definedName name="PSV0" localSheetId="6">#REF!</definedName>
    <definedName name="PSV0" localSheetId="7">#REF!</definedName>
    <definedName name="PSV0" localSheetId="8">#REF!</definedName>
    <definedName name="PSV0" localSheetId="1">#REF!</definedName>
    <definedName name="PSV0" localSheetId="9">#REF!</definedName>
    <definedName name="PSV0">#REF!</definedName>
    <definedName name="QQ" localSheetId="0" hidden="1">{#N/A,#N/A,TRUE,"Krycí list"}</definedName>
    <definedName name="QQ" localSheetId="10" hidden="1">{#N/A,#N/A,TRUE,"Krycí list"}</definedName>
    <definedName name="QQ" localSheetId="2" hidden="1">{#N/A,#N/A,TRUE,"Krycí list"}</definedName>
    <definedName name="QQ" localSheetId="6" hidden="1">{#N/A,#N/A,TRUE,"Krycí list"}</definedName>
    <definedName name="QQ" localSheetId="7" hidden="1">{#N/A,#N/A,TRUE,"Krycí list"}</definedName>
    <definedName name="QQ" localSheetId="8" hidden="1">{#N/A,#N/A,TRUE,"Krycí list"}</definedName>
    <definedName name="QQ" localSheetId="1" hidden="1">{#N/A,#N/A,TRUE,"Krycí list"}</definedName>
    <definedName name="QQ" localSheetId="9" hidden="1">{#N/A,#N/A,TRUE,"Krycí list"}</definedName>
    <definedName name="QQ" hidden="1">{#N/A,#N/A,TRUE,"Krycí list"}</definedName>
    <definedName name="QQQ" localSheetId="0" hidden="1">{#N/A,#N/A,TRUE,"Krycí list"}</definedName>
    <definedName name="QQQ" localSheetId="10" hidden="1">{#N/A,#N/A,TRUE,"Krycí list"}</definedName>
    <definedName name="QQQ" localSheetId="2" hidden="1">{#N/A,#N/A,TRUE,"Krycí list"}</definedName>
    <definedName name="QQQ" localSheetId="6" hidden="1">{#N/A,#N/A,TRUE,"Krycí list"}</definedName>
    <definedName name="QQQ" localSheetId="7" hidden="1">{#N/A,#N/A,TRUE,"Krycí list"}</definedName>
    <definedName name="QQQ" localSheetId="8" hidden="1">{#N/A,#N/A,TRUE,"Krycí list"}</definedName>
    <definedName name="QQQ" localSheetId="1" hidden="1">{#N/A,#N/A,TRUE,"Krycí list"}</definedName>
    <definedName name="QQQ" localSheetId="9" hidden="1">{#N/A,#N/A,TRUE,"Krycí list"}</definedName>
    <definedName name="QQQ" hidden="1">{#N/A,#N/A,TRUE,"Krycí list"}</definedName>
    <definedName name="rekapitulace" localSheetId="2">#REF!</definedName>
    <definedName name="rekapitulace">#REF!</definedName>
    <definedName name="rozp" localSheetId="0" hidden="1">{#N/A,#N/A,TRUE,"Krycí list"}</definedName>
    <definedName name="rozp" localSheetId="10" hidden="1">{#N/A,#N/A,TRUE,"Krycí list"}</definedName>
    <definedName name="rozp" localSheetId="2" hidden="1">{#N/A,#N/A,TRUE,"Krycí list"}</definedName>
    <definedName name="rozp" localSheetId="6" hidden="1">{#N/A,#N/A,TRUE,"Krycí list"}</definedName>
    <definedName name="rozp" localSheetId="7" hidden="1">{#N/A,#N/A,TRUE,"Krycí list"}</definedName>
    <definedName name="rozp" localSheetId="8" hidden="1">{#N/A,#N/A,TRUE,"Krycí list"}</definedName>
    <definedName name="rozp" localSheetId="1" hidden="1">{#N/A,#N/A,TRUE,"Krycí list"}</definedName>
    <definedName name="rozp" localSheetId="9" hidden="1">{#N/A,#N/A,TRUE,"Krycí list"}</definedName>
    <definedName name="rozp" hidden="1">{#N/A,#N/A,TRUE,"Krycí list"}</definedName>
    <definedName name="rozvržení_rozp" localSheetId="2">#REF!</definedName>
    <definedName name="rozvržení_rozp">#REF!</definedName>
    <definedName name="saboproud" localSheetId="0" hidden="1">{#N/A,#N/A,TRUE,"Krycí list"}</definedName>
    <definedName name="saboproud" localSheetId="10" hidden="1">{#N/A,#N/A,TRUE,"Krycí list"}</definedName>
    <definedName name="saboproud" localSheetId="2" hidden="1">{#N/A,#N/A,TRUE,"Krycí list"}</definedName>
    <definedName name="saboproud" localSheetId="6" hidden="1">{#N/A,#N/A,TRUE,"Krycí list"}</definedName>
    <definedName name="saboproud" localSheetId="7" hidden="1">{#N/A,#N/A,TRUE,"Krycí list"}</definedName>
    <definedName name="saboproud" localSheetId="8" hidden="1">{#N/A,#N/A,TRUE,"Krycí list"}</definedName>
    <definedName name="saboproud" localSheetId="1" hidden="1">{#N/A,#N/A,TRUE,"Krycí list"}</definedName>
    <definedName name="saboproud" localSheetId="9" hidden="1">{#N/A,#N/A,TRUE,"Krycí list"}</definedName>
    <definedName name="saboproud" hidden="1">{#N/A,#N/A,TRUE,"Krycí list"}</definedName>
    <definedName name="SazbaDPH1" localSheetId="0">KL!$D$20</definedName>
    <definedName name="SazbaDPH1" localSheetId="2">#REF!</definedName>
    <definedName name="SazbaDPH1">#REF!</definedName>
    <definedName name="SazbaDPH2" localSheetId="0">KL!$D$22</definedName>
    <definedName name="SazbaDPH2" localSheetId="2">#REF!</definedName>
    <definedName name="SazbaDPH2">#REF!</definedName>
    <definedName name="Sched_Pay" localSheetId="0">#REF!</definedName>
    <definedName name="Sched_Pay" localSheetId="10">#REF!</definedName>
    <definedName name="Sched_Pay" localSheetId="4">#REF!</definedName>
    <definedName name="Sched_Pay" localSheetId="5">#REF!</definedName>
    <definedName name="Sched_Pay" localSheetId="3">#REF!</definedName>
    <definedName name="Sched_Pay" localSheetId="2">#REF!</definedName>
    <definedName name="Sched_Pay" localSheetId="6">#REF!</definedName>
    <definedName name="Sched_Pay" localSheetId="7">#REF!</definedName>
    <definedName name="Sched_Pay" localSheetId="8">#REF!</definedName>
    <definedName name="Sched_Pay" localSheetId="1">#REF!</definedName>
    <definedName name="Sched_Pay" localSheetId="9">#REF!</definedName>
    <definedName name="Sched_Pay">#REF!</definedName>
    <definedName name="Scheduled_Extra_Payments" localSheetId="0">#REF!</definedName>
    <definedName name="Scheduled_Extra_Payments" localSheetId="10">#REF!</definedName>
    <definedName name="Scheduled_Extra_Payments" localSheetId="4">#REF!</definedName>
    <definedName name="Scheduled_Extra_Payments" localSheetId="5">#REF!</definedName>
    <definedName name="Scheduled_Extra_Payments" localSheetId="3">#REF!</definedName>
    <definedName name="Scheduled_Extra_Payments" localSheetId="2">#REF!</definedName>
    <definedName name="Scheduled_Extra_Payments" localSheetId="6">#REF!</definedName>
    <definedName name="Scheduled_Extra_Payments" localSheetId="7">#REF!</definedName>
    <definedName name="Scheduled_Extra_Payments" localSheetId="8">#REF!</definedName>
    <definedName name="Scheduled_Extra_Payments" localSheetId="1">#REF!</definedName>
    <definedName name="Scheduled_Extra_Payments" localSheetId="9">#REF!</definedName>
    <definedName name="Scheduled_Extra_Payments">#REF!</definedName>
    <definedName name="Scheduled_Interest_Rate" localSheetId="0">#REF!</definedName>
    <definedName name="Scheduled_Interest_Rate" localSheetId="10">#REF!</definedName>
    <definedName name="Scheduled_Interest_Rate" localSheetId="4">#REF!</definedName>
    <definedName name="Scheduled_Interest_Rate" localSheetId="5">#REF!</definedName>
    <definedName name="Scheduled_Interest_Rate" localSheetId="3">#REF!</definedName>
    <definedName name="Scheduled_Interest_Rate" localSheetId="2">#REF!</definedName>
    <definedName name="Scheduled_Interest_Rate" localSheetId="6">#REF!</definedName>
    <definedName name="Scheduled_Interest_Rate" localSheetId="7">#REF!</definedName>
    <definedName name="Scheduled_Interest_Rate" localSheetId="8">#REF!</definedName>
    <definedName name="Scheduled_Interest_Rate" localSheetId="1">#REF!</definedName>
    <definedName name="Scheduled_Interest_Rate" localSheetId="9">#REF!</definedName>
    <definedName name="Scheduled_Interest_Rate">#REF!</definedName>
    <definedName name="Scheduled_Monthly_Payment" localSheetId="0">#REF!</definedName>
    <definedName name="Scheduled_Monthly_Payment" localSheetId="10">#REF!</definedName>
    <definedName name="Scheduled_Monthly_Payment" localSheetId="4">#REF!</definedName>
    <definedName name="Scheduled_Monthly_Payment" localSheetId="5">#REF!</definedName>
    <definedName name="Scheduled_Monthly_Payment" localSheetId="3">#REF!</definedName>
    <definedName name="Scheduled_Monthly_Payment" localSheetId="2">#REF!</definedName>
    <definedName name="Scheduled_Monthly_Payment" localSheetId="6">#REF!</definedName>
    <definedName name="Scheduled_Monthly_Payment" localSheetId="7">#REF!</definedName>
    <definedName name="Scheduled_Monthly_Payment" localSheetId="8">#REF!</definedName>
    <definedName name="Scheduled_Monthly_Payment" localSheetId="1">#REF!</definedName>
    <definedName name="Scheduled_Monthly_Payment" localSheetId="9">#REF!</definedName>
    <definedName name="Scheduled_Monthly_Payment">#REF!</definedName>
    <definedName name="SloupecCC" localSheetId="0">#REF!</definedName>
    <definedName name="SloupecCC" localSheetId="10">#REF!</definedName>
    <definedName name="SloupecCC" localSheetId="2">#REF!</definedName>
    <definedName name="SloupecCC" localSheetId="6">#REF!</definedName>
    <definedName name="SloupecCC" localSheetId="7">#REF!</definedName>
    <definedName name="SloupecCC" localSheetId="8">#REF!</definedName>
    <definedName name="SloupecCC" localSheetId="1">#REF!</definedName>
    <definedName name="SloupecCC" localSheetId="9">#REF!</definedName>
    <definedName name="SloupecCC">#REF!</definedName>
    <definedName name="SloupecCisloPol" localSheetId="0">#REF!</definedName>
    <definedName name="SloupecCisloPol" localSheetId="10">#REF!</definedName>
    <definedName name="SloupecCisloPol" localSheetId="2">#REF!</definedName>
    <definedName name="SloupecCisloPol" localSheetId="6">#REF!</definedName>
    <definedName name="SloupecCisloPol" localSheetId="7">#REF!</definedName>
    <definedName name="SloupecCisloPol" localSheetId="8">#REF!</definedName>
    <definedName name="SloupecCisloPol" localSheetId="1">#REF!</definedName>
    <definedName name="SloupecCisloPol" localSheetId="9">#REF!</definedName>
    <definedName name="SloupecCisloPol">#REF!</definedName>
    <definedName name="SloupecJC" localSheetId="0">#REF!</definedName>
    <definedName name="SloupecJC" localSheetId="10">#REF!</definedName>
    <definedName name="SloupecJC" localSheetId="2">#REF!</definedName>
    <definedName name="SloupecJC" localSheetId="6">#REF!</definedName>
    <definedName name="SloupecJC" localSheetId="7">#REF!</definedName>
    <definedName name="SloupecJC" localSheetId="8">#REF!</definedName>
    <definedName name="SloupecJC" localSheetId="1">#REF!</definedName>
    <definedName name="SloupecJC" localSheetId="9">#REF!</definedName>
    <definedName name="SloupecJC">#REF!</definedName>
    <definedName name="SloupecMJ" localSheetId="0">#REF!</definedName>
    <definedName name="SloupecMJ" localSheetId="10">#REF!</definedName>
    <definedName name="SloupecMJ" localSheetId="2">#REF!</definedName>
    <definedName name="SloupecMJ" localSheetId="6">#REF!</definedName>
    <definedName name="SloupecMJ" localSheetId="7">#REF!</definedName>
    <definedName name="SloupecMJ" localSheetId="8">#REF!</definedName>
    <definedName name="SloupecMJ" localSheetId="1">#REF!</definedName>
    <definedName name="SloupecMJ" localSheetId="9">#REF!</definedName>
    <definedName name="SloupecMJ">#REF!</definedName>
    <definedName name="SloupecMnozstvi" localSheetId="0">#REF!</definedName>
    <definedName name="SloupecMnozstvi" localSheetId="10">#REF!</definedName>
    <definedName name="SloupecMnozstvi" localSheetId="2">#REF!</definedName>
    <definedName name="SloupecMnozstvi" localSheetId="6">#REF!</definedName>
    <definedName name="SloupecMnozstvi" localSheetId="7">#REF!</definedName>
    <definedName name="SloupecMnozstvi" localSheetId="8">#REF!</definedName>
    <definedName name="SloupecMnozstvi" localSheetId="1">#REF!</definedName>
    <definedName name="SloupecMnozstvi" localSheetId="9">#REF!</definedName>
    <definedName name="SloupecMnozstvi">#REF!</definedName>
    <definedName name="SloupecNazPol" localSheetId="0">#REF!</definedName>
    <definedName name="SloupecNazPol" localSheetId="10">#REF!</definedName>
    <definedName name="SloupecNazPol" localSheetId="2">#REF!</definedName>
    <definedName name="SloupecNazPol" localSheetId="6">#REF!</definedName>
    <definedName name="SloupecNazPol" localSheetId="7">#REF!</definedName>
    <definedName name="SloupecNazPol" localSheetId="8">#REF!</definedName>
    <definedName name="SloupecNazPol" localSheetId="1">#REF!</definedName>
    <definedName name="SloupecNazPol" localSheetId="9">#REF!</definedName>
    <definedName name="SloupecNazPol">#REF!</definedName>
    <definedName name="SloupecPC" localSheetId="0">#REF!</definedName>
    <definedName name="SloupecPC" localSheetId="10">#REF!</definedName>
    <definedName name="SloupecPC" localSheetId="2">#REF!</definedName>
    <definedName name="SloupecPC" localSheetId="6">#REF!</definedName>
    <definedName name="SloupecPC" localSheetId="7">#REF!</definedName>
    <definedName name="SloupecPC" localSheetId="8">#REF!</definedName>
    <definedName name="SloupecPC" localSheetId="1">#REF!</definedName>
    <definedName name="SloupecPC" localSheetId="9">#REF!</definedName>
    <definedName name="SloupecPC">#REF!</definedName>
    <definedName name="SoucetDilu" localSheetId="0">KL!#REF!</definedName>
    <definedName name="soupis" localSheetId="0" hidden="1">{#N/A,#N/A,TRUE,"Krycí list"}</definedName>
    <definedName name="soupis" localSheetId="10" hidden="1">{#N/A,#N/A,TRUE,"Krycí list"}</definedName>
    <definedName name="soupis" localSheetId="2" hidden="1">{#N/A,#N/A,TRUE,"Krycí list"}</definedName>
    <definedName name="soupis" localSheetId="6" hidden="1">{#N/A,#N/A,TRUE,"Krycí list"}</definedName>
    <definedName name="soupis" localSheetId="7" hidden="1">{#N/A,#N/A,TRUE,"Krycí list"}</definedName>
    <definedName name="soupis" localSheetId="8" hidden="1">{#N/A,#N/A,TRUE,"Krycí list"}</definedName>
    <definedName name="soupis" localSheetId="1" hidden="1">{#N/A,#N/A,TRUE,"Krycí list"}</definedName>
    <definedName name="soupis" localSheetId="9" hidden="1">{#N/A,#N/A,TRUE,"Krycí list"}</definedName>
    <definedName name="soupis" hidden="1">{#N/A,#N/A,TRUE,"Krycí list"}</definedName>
    <definedName name="ssss" localSheetId="2">#REF!</definedName>
    <definedName name="ssss">#REF!</definedName>
    <definedName name="StavbaCelkem" localSheetId="0">KL!$H$44</definedName>
    <definedName name="subslevy" localSheetId="2">#REF!</definedName>
    <definedName name="subslevy">#REF!</definedName>
    <definedName name="sum_kapitoly" localSheetId="0">'[3]Rekapitulace roz.  vč. kapitol'!#REF!</definedName>
    <definedName name="sum_kapitoly" localSheetId="10">'[3]Rekapitulace roz.  vč. kapitol'!#REF!</definedName>
    <definedName name="sum_kapitoly" localSheetId="4">'[3]Rekapitulace roz.  vč. kapitol'!#REF!</definedName>
    <definedName name="sum_kapitoly" localSheetId="5">'[3]Rekapitulace roz.  vč. kapitol'!#REF!</definedName>
    <definedName name="sum_kapitoly" localSheetId="3">'[3]Rekapitulace roz.  vč. kapitol'!#REF!</definedName>
    <definedName name="sum_kapitoly" localSheetId="2">'[3]Rekapitulace roz.  vč. kapitol'!#REF!</definedName>
    <definedName name="sum_kapitoly" localSheetId="6">'[3]Rekapitulace roz.  vč. kapitol'!#REF!</definedName>
    <definedName name="sum_kapitoly" localSheetId="7">'[3]Rekapitulace roz.  vč. kapitol'!#REF!</definedName>
    <definedName name="sum_kapitoly" localSheetId="8">'[3]Rekapitulace roz.  vč. kapitol'!#REF!</definedName>
    <definedName name="sum_kapitoly" localSheetId="1">'[3]Rekapitulace roz.  vč. kapitol'!#REF!</definedName>
    <definedName name="sum_kapitoly" localSheetId="9">'[3]Rekapitulace roz.  vč. kapitol'!#REF!</definedName>
    <definedName name="sum_kapitoly">'[3]Rekapitulace roz.  vč. kapitol'!#REF!</definedName>
    <definedName name="summary" localSheetId="0" hidden="1">{#N/A,#N/A,TRUE,"Krycí list"}</definedName>
    <definedName name="summary" localSheetId="10" hidden="1">{#N/A,#N/A,TRUE,"Krycí list"}</definedName>
    <definedName name="summary" localSheetId="2" hidden="1">{#N/A,#N/A,TRUE,"Krycí list"}</definedName>
    <definedName name="summary" localSheetId="6" hidden="1">{#N/A,#N/A,TRUE,"Krycí list"}</definedName>
    <definedName name="summary" localSheetId="7" hidden="1">{#N/A,#N/A,TRUE,"Krycí list"}</definedName>
    <definedName name="summary" localSheetId="8" hidden="1">{#N/A,#N/A,TRUE,"Krycí list"}</definedName>
    <definedName name="summary" localSheetId="1" hidden="1">{#N/A,#N/A,TRUE,"Krycí list"}</definedName>
    <definedName name="summary" localSheetId="9" hidden="1">{#N/A,#N/A,TRUE,"Krycí list"}</definedName>
    <definedName name="summary" hidden="1">{#N/A,#N/A,TRUE,"Krycí list"}</definedName>
    <definedName name="sumpok" localSheetId="0">#REF!</definedName>
    <definedName name="sumpok" localSheetId="10">#REF!</definedName>
    <definedName name="sumpok" localSheetId="4">#REF!</definedName>
    <definedName name="sumpok" localSheetId="5">#REF!</definedName>
    <definedName name="sumpok" localSheetId="3">#REF!</definedName>
    <definedName name="sumpok" localSheetId="2">#REF!</definedName>
    <definedName name="sumpok" localSheetId="6">#REF!</definedName>
    <definedName name="sumpok" localSheetId="7">#REF!</definedName>
    <definedName name="sumpok" localSheetId="8">#REF!</definedName>
    <definedName name="sumpok" localSheetId="1">#REF!</definedName>
    <definedName name="sumpok" localSheetId="9">#REF!</definedName>
    <definedName name="sumpok">#REF!</definedName>
    <definedName name="Switchboard" localSheetId="0" hidden="1">{#N/A,#N/A,TRUE,"Krycí list"}</definedName>
    <definedName name="Switchboard" localSheetId="10" hidden="1">{#N/A,#N/A,TRUE,"Krycí list"}</definedName>
    <definedName name="Switchboard" localSheetId="2" hidden="1">{#N/A,#N/A,TRUE,"Krycí list"}</definedName>
    <definedName name="Switchboard" localSheetId="6" hidden="1">{#N/A,#N/A,TRUE,"Krycí list"}</definedName>
    <definedName name="Switchboard" localSheetId="7" hidden="1">{#N/A,#N/A,TRUE,"Krycí list"}</definedName>
    <definedName name="Switchboard" localSheetId="8" hidden="1">{#N/A,#N/A,TRUE,"Krycí list"}</definedName>
    <definedName name="Switchboard" localSheetId="1" hidden="1">{#N/A,#N/A,TRUE,"Krycí list"}</definedName>
    <definedName name="Switchboard" localSheetId="9" hidden="1">{#N/A,#N/A,TRUE,"Krycí list"}</definedName>
    <definedName name="Switchboard" hidden="1">{#N/A,#N/A,TRUE,"Krycí list"}</definedName>
    <definedName name="tab" localSheetId="0">#REF!</definedName>
    <definedName name="tab" localSheetId="10">#REF!</definedName>
    <definedName name="tab" localSheetId="4">#REF!</definedName>
    <definedName name="tab" localSheetId="5">#REF!</definedName>
    <definedName name="tab" localSheetId="3">#REF!</definedName>
    <definedName name="tab" localSheetId="2">#REF!</definedName>
    <definedName name="tab" localSheetId="6">#REF!</definedName>
    <definedName name="tab" localSheetId="7">#REF!</definedName>
    <definedName name="tab" localSheetId="8">#REF!</definedName>
    <definedName name="tab" localSheetId="1">#REF!</definedName>
    <definedName name="tab" localSheetId="9">#REF!</definedName>
    <definedName name="tab">#REF!</definedName>
    <definedName name="Total_Interest" localSheetId="0">#REF!</definedName>
    <definedName name="Total_Interest" localSheetId="10">#REF!</definedName>
    <definedName name="Total_Interest" localSheetId="4">#REF!</definedName>
    <definedName name="Total_Interest" localSheetId="5">#REF!</definedName>
    <definedName name="Total_Interest" localSheetId="3">#REF!</definedName>
    <definedName name="Total_Interest" localSheetId="2">#REF!</definedName>
    <definedName name="Total_Interest" localSheetId="6">#REF!</definedName>
    <definedName name="Total_Interest" localSheetId="7">#REF!</definedName>
    <definedName name="Total_Interest" localSheetId="8">#REF!</definedName>
    <definedName name="Total_Interest" localSheetId="1">#REF!</definedName>
    <definedName name="Total_Interest" localSheetId="9">#REF!</definedName>
    <definedName name="Total_Interest">#REF!</definedName>
    <definedName name="Total_Pay" localSheetId="0">#REF!</definedName>
    <definedName name="Total_Pay" localSheetId="10">#REF!</definedName>
    <definedName name="Total_Pay" localSheetId="4">#REF!</definedName>
    <definedName name="Total_Pay" localSheetId="5">#REF!</definedName>
    <definedName name="Total_Pay" localSheetId="3">#REF!</definedName>
    <definedName name="Total_Pay" localSheetId="2">#REF!</definedName>
    <definedName name="Total_Pay" localSheetId="6">#REF!</definedName>
    <definedName name="Total_Pay" localSheetId="7">#REF!</definedName>
    <definedName name="Total_Pay" localSheetId="8">#REF!</definedName>
    <definedName name="Total_Pay" localSheetId="1">#REF!</definedName>
    <definedName name="Total_Pay" localSheetId="9">#REF!</definedName>
    <definedName name="Total_Pay">#REF!</definedName>
    <definedName name="Total_Payment" localSheetId="0">Scheduled_Payment+Extra_Payment</definedName>
    <definedName name="Total_Payment" localSheetId="10">Scheduled_Payment+Extra_Payment</definedName>
    <definedName name="Total_Payment" localSheetId="4">Scheduled_Payment+Extra_Payment</definedName>
    <definedName name="Total_Payment" localSheetId="5">Scheduled_Payment+Extra_Payment</definedName>
    <definedName name="Total_Payment" localSheetId="3">Scheduled_Payment+Extra_Payment</definedName>
    <definedName name="Total_Payment" localSheetId="2">Scheduled_Payment+Extra_Payment</definedName>
    <definedName name="Total_Payment" localSheetId="6">Scheduled_Payment+Extra_Payment</definedName>
    <definedName name="Total_Payment" localSheetId="7">Scheduled_Payment+Extra_Payment</definedName>
    <definedName name="Total_Payment" localSheetId="8">Scheduled_Payment+Extra_Payment</definedName>
    <definedName name="Total_Payment" localSheetId="1">Scheduled_Payment+Extra_Payment</definedName>
    <definedName name="Total_Payment" localSheetId="9">Scheduled_Payment+Extra_Payment</definedName>
    <definedName name="Total_Payment">Scheduled_Payment+Extra_Payment</definedName>
    <definedName name="Typ" localSheetId="0">'[5]002-A.1. Archstav  reseni'!#REF!</definedName>
    <definedName name="Typ" localSheetId="10">#REF!</definedName>
    <definedName name="Typ" localSheetId="4">#REF!</definedName>
    <definedName name="Typ" localSheetId="5">#REF!</definedName>
    <definedName name="Typ" localSheetId="3">#REF!</definedName>
    <definedName name="Typ" localSheetId="2">#REF!</definedName>
    <definedName name="Typ" localSheetId="6">#REF!</definedName>
    <definedName name="Typ" localSheetId="7">#REF!</definedName>
    <definedName name="Typ" localSheetId="8">#REF!</definedName>
    <definedName name="Typ" localSheetId="1">#REF!</definedName>
    <definedName name="Typ" localSheetId="9">#REF!</definedName>
    <definedName name="Typ">#REF!</definedName>
    <definedName name="v" localSheetId="0">'[3]Rekapitulace roz.  vč. kapitol'!#REF!</definedName>
    <definedName name="v" localSheetId="10">'[3]Rekapitulace roz.  vč. kapitol'!#REF!</definedName>
    <definedName name="v" localSheetId="4">'[3]Rekapitulace roz.  vč. kapitol'!#REF!</definedName>
    <definedName name="v" localSheetId="5">'[3]Rekapitulace roz.  vč. kapitol'!#REF!</definedName>
    <definedName name="v" localSheetId="3">'[3]Rekapitulace roz.  vč. kapitol'!#REF!</definedName>
    <definedName name="v" localSheetId="2">'[3]Rekapitulace roz.  vč. kapitol'!#REF!</definedName>
    <definedName name="v" localSheetId="6">'[3]Rekapitulace roz.  vč. kapitol'!#REF!</definedName>
    <definedName name="v" localSheetId="7">'[3]Rekapitulace roz.  vč. kapitol'!#REF!</definedName>
    <definedName name="v" localSheetId="8">'[3]Rekapitulace roz.  vč. kapitol'!#REF!</definedName>
    <definedName name="v" localSheetId="1">'[3]Rekapitulace roz.  vč. kapitol'!#REF!</definedName>
    <definedName name="v" localSheetId="9">'[3]Rekapitulace roz.  vč. kapitol'!#REF!</definedName>
    <definedName name="v">'[3]Rekapitulace roz.  vč. kapitol'!#REF!</definedName>
    <definedName name="Values_Entered" localSheetId="0">IF(KL!Loan_Amount*KL!Interest_Rate*KL!Loan_Years*KL!Loan_Start&gt;0,1,0)</definedName>
    <definedName name="Values_Entered" localSheetId="10">IF('PŘELOŽKA VEDENÍ NN'!Loan_Amount*'PŘELOŽKA VEDENÍ NN'!Interest_Rate*'PŘELOŽKA VEDENÍ NN'!Loan_Years*'PŘELOŽKA VEDENÍ NN'!Loan_Start&gt;0,1,0)</definedName>
    <definedName name="Values_Entered" localSheetId="4">IF('SO 01 - ODPOJENÍ OD KANALIZACE'!Loan_Amount*'SO 01 - ODPOJENÍ OD KANALIZACE'!Interest_Rate*'SO 01 - ODPOJENÍ OD KANALIZACE'!Loan_Years*'SO 01 - ODPOJENÍ OD KANALIZACE'!Loan_Start&gt;0,1,0)</definedName>
    <definedName name="Values_Entered" localSheetId="5">IF('SO 01 - ODPOJENÍ OD PLYNOVODU'!Loan_Amount*'SO 01 - ODPOJENÍ OD PLYNOVODU'!Interest_Rate*'SO 01 - ODPOJENÍ OD PLYNOVODU'!Loan_Years*'SO 01 - ODPOJENÍ OD PLYNOVODU'!Loan_Start&gt;0,1,0)</definedName>
    <definedName name="Values_Entered" localSheetId="3">IF('SO 01 - ODPOJENÍ OD VODOVODU'!Loan_Amount*'SO 01 - ODPOJENÍ OD VODOVODU'!Interest_Rate*'SO 01 - ODPOJENÍ OD VODOVODU'!Loan_Years*'SO 01 - ODPOJENÍ OD VODOVODU'!Loan_Start&gt;0,1,0)</definedName>
    <definedName name="Values_Entered" localSheetId="2">IF('SO 01 - RD + KŮLNA - BP'!Loan_Amount*'SO 01 - RD + KŮLNA - BP'!Interest_Rate*'SO 01 - RD + KŮLNA - BP'!Loan_Years*'SO 01 - RD + KŮLNA - BP'!Loan_Start&gt;0,1,0)</definedName>
    <definedName name="Values_Entered" localSheetId="6">IF('SO 02 - ALTÁN - BP'!Loan_Amount*'SO 02 - ALTÁN - BP'!Interest_Rate*'SO 02 - ALTÁN - BP'!Loan_Years*'SO 02 - ALTÁN - BP'!Loan_Start&gt;0,1,0)</definedName>
    <definedName name="Values_Entered" localSheetId="7">IF('SO 02 - ODPOJENÍ OD SILOV. VED.'!Loan_Amount*'SO 02 - ODPOJENÍ OD SILOV. VED.'!Interest_Rate*'SO 02 - ODPOJENÍ OD SILOV. VED.'!Loan_Years*'SO 02 - ODPOJENÍ OD SILOV. VED.'!Loan_Start&gt;0,1,0)</definedName>
    <definedName name="Values_Entered" localSheetId="8">IF('SO 03 - VČELÍN - BP'!Loan_Amount*'SO 03 - VČELÍN - BP'!Interest_Rate*'SO 03 - VČELÍN - BP'!Loan_Years*'SO 03 - VČELÍN - BP'!Loan_Start&gt;0,1,0)</definedName>
    <definedName name="Values_Entered" localSheetId="1">IF(VRN!Loan_Amount*VRN!Interest_Rate*VRN!Loan_Years*VRN!Loan_Start&gt;0,1,0)</definedName>
    <definedName name="Values_Entered" localSheetId="9">IF('ZPEVNĚNÉ PLOCHY + SADOVKY - BP'!Loan_Amount*'ZPEVNĚNÉ PLOCHY + SADOVKY - BP'!Interest_Rate*'ZPEVNĚNÉ PLOCHY + SADOVKY - BP'!Loan_Years*'ZPEVNĚNÉ PLOCHY + SADOVKY - BP'!Loan_Start&gt;0,1,0)</definedName>
    <definedName name="Values_Entered">IF(Loan_Amount*Interest_Rate*Loan_Years*Loan_Start&gt;0,1,0)</definedName>
    <definedName name="VIZA" localSheetId="0" hidden="1">{#N/A,#N/A,TRUE,"Krycí list"}</definedName>
    <definedName name="VIZA" localSheetId="10" hidden="1">{#N/A,#N/A,TRUE,"Krycí list"}</definedName>
    <definedName name="VIZA" localSheetId="2" hidden="1">{#N/A,#N/A,TRUE,"Krycí list"}</definedName>
    <definedName name="VIZA" localSheetId="6" hidden="1">{#N/A,#N/A,TRUE,"Krycí list"}</definedName>
    <definedName name="VIZA" localSheetId="7" hidden="1">{#N/A,#N/A,TRUE,"Krycí list"}</definedName>
    <definedName name="VIZA" localSheetId="8" hidden="1">{#N/A,#N/A,TRUE,"Krycí list"}</definedName>
    <definedName name="VIZA" localSheetId="1" hidden="1">{#N/A,#N/A,TRUE,"Krycí list"}</definedName>
    <definedName name="VIZA" localSheetId="9" hidden="1">{#N/A,#N/A,TRUE,"Krycí list"}</definedName>
    <definedName name="VIZA" hidden="1">{#N/A,#N/A,TRUE,"Krycí list"}</definedName>
    <definedName name="VIZA12" localSheetId="0" hidden="1">{#N/A,#N/A,TRUE,"Krycí list"}</definedName>
    <definedName name="VIZA12" localSheetId="10" hidden="1">{#N/A,#N/A,TRUE,"Krycí list"}</definedName>
    <definedName name="VIZA12" localSheetId="2" hidden="1">{#N/A,#N/A,TRUE,"Krycí list"}</definedName>
    <definedName name="VIZA12" localSheetId="6" hidden="1">{#N/A,#N/A,TRUE,"Krycí list"}</definedName>
    <definedName name="VIZA12" localSheetId="7" hidden="1">{#N/A,#N/A,TRUE,"Krycí list"}</definedName>
    <definedName name="VIZA12" localSheetId="8" hidden="1">{#N/A,#N/A,TRUE,"Krycí list"}</definedName>
    <definedName name="VIZA12" localSheetId="1" hidden="1">{#N/A,#N/A,TRUE,"Krycí list"}</definedName>
    <definedName name="VIZA12" localSheetId="9" hidden="1">{#N/A,#N/A,TRUE,"Krycí list"}</definedName>
    <definedName name="VIZA12" hidden="1">{#N/A,#N/A,TRUE,"Krycí list"}</definedName>
    <definedName name="VRN" localSheetId="0">#REF!</definedName>
    <definedName name="VRN" localSheetId="10">#REF!</definedName>
    <definedName name="VRN" localSheetId="2">#REF!</definedName>
    <definedName name="VRN" localSheetId="6">#REF!</definedName>
    <definedName name="VRN" localSheetId="7">#REF!</definedName>
    <definedName name="VRN" localSheetId="8">#REF!</definedName>
    <definedName name="VRN" localSheetId="1">#REF!</definedName>
    <definedName name="VRN" localSheetId="9">#REF!</definedName>
    <definedName name="VRN">#REF!</definedName>
    <definedName name="VRNKc" localSheetId="0">#REF!</definedName>
    <definedName name="VRNKc" localSheetId="10">#REF!</definedName>
    <definedName name="VRNKc" localSheetId="2">#REF!</definedName>
    <definedName name="VRNKc" localSheetId="6">#REF!</definedName>
    <definedName name="VRNKc" localSheetId="7">#REF!</definedName>
    <definedName name="VRNKc" localSheetId="8">#REF!</definedName>
    <definedName name="VRNKc" localSheetId="1">#REF!</definedName>
    <definedName name="VRNKc" localSheetId="9">#REF!</definedName>
    <definedName name="VRNKc">#REF!</definedName>
    <definedName name="VRNnazev" localSheetId="0">#REF!</definedName>
    <definedName name="VRNnazev" localSheetId="10">#REF!</definedName>
    <definedName name="VRNnazev" localSheetId="2">#REF!</definedName>
    <definedName name="VRNnazev" localSheetId="6">#REF!</definedName>
    <definedName name="VRNnazev" localSheetId="7">#REF!</definedName>
    <definedName name="VRNnazev" localSheetId="8">#REF!</definedName>
    <definedName name="VRNnazev" localSheetId="1">#REF!</definedName>
    <definedName name="VRNnazev" localSheetId="9">#REF!</definedName>
    <definedName name="VRNnazev">#REF!</definedName>
    <definedName name="VRNproc" localSheetId="0">#REF!</definedName>
    <definedName name="VRNproc" localSheetId="10">#REF!</definedName>
    <definedName name="VRNproc" localSheetId="2">#REF!</definedName>
    <definedName name="VRNproc" localSheetId="6">#REF!</definedName>
    <definedName name="VRNproc" localSheetId="7">#REF!</definedName>
    <definedName name="VRNproc" localSheetId="8">#REF!</definedName>
    <definedName name="VRNproc" localSheetId="1">#REF!</definedName>
    <definedName name="VRNproc" localSheetId="9">#REF!</definedName>
    <definedName name="VRNproc">#REF!</definedName>
    <definedName name="VRNzakl" localSheetId="0">#REF!</definedName>
    <definedName name="VRNzakl" localSheetId="10">#REF!</definedName>
    <definedName name="VRNzakl" localSheetId="2">#REF!</definedName>
    <definedName name="VRNzakl" localSheetId="6">#REF!</definedName>
    <definedName name="VRNzakl" localSheetId="7">#REF!</definedName>
    <definedName name="VRNzakl" localSheetId="8">#REF!</definedName>
    <definedName name="VRNzakl" localSheetId="1">#REF!</definedName>
    <definedName name="VRNzakl" localSheetId="9">#REF!</definedName>
    <definedName name="VRNzakl">#REF!</definedName>
    <definedName name="výpočty" localSheetId="0">#REF!</definedName>
    <definedName name="výpočty" localSheetId="10">#REF!</definedName>
    <definedName name="výpočty" localSheetId="4">#REF!</definedName>
    <definedName name="výpočty" localSheetId="5">#REF!</definedName>
    <definedName name="výpočty" localSheetId="3">#REF!</definedName>
    <definedName name="výpočty" localSheetId="2">#REF!</definedName>
    <definedName name="výpočty" localSheetId="6">#REF!</definedName>
    <definedName name="výpočty" localSheetId="7">#REF!</definedName>
    <definedName name="výpočty" localSheetId="8">#REF!</definedName>
    <definedName name="výpočty" localSheetId="1">#REF!</definedName>
    <definedName name="výpočty" localSheetId="9">#REF!</definedName>
    <definedName name="výpočty">#REF!</definedName>
    <definedName name="vystup" localSheetId="0">#REF!</definedName>
    <definedName name="vystup" localSheetId="10">#REF!</definedName>
    <definedName name="vystup" localSheetId="4">#REF!</definedName>
    <definedName name="vystup" localSheetId="5">#REF!</definedName>
    <definedName name="vystup" localSheetId="3">#REF!</definedName>
    <definedName name="vystup" localSheetId="2">#REF!</definedName>
    <definedName name="vystup" localSheetId="6">#REF!</definedName>
    <definedName name="vystup" localSheetId="7">#REF!</definedName>
    <definedName name="vystup" localSheetId="8">#REF!</definedName>
    <definedName name="vystup" localSheetId="1">#REF!</definedName>
    <definedName name="vystup" localSheetId="9">#REF!</definedName>
    <definedName name="vystup">#REF!</definedName>
    <definedName name="vzduchna" localSheetId="0" hidden="1">{#N/A,#N/A,TRUE,"Krycí list"}</definedName>
    <definedName name="vzduchna" localSheetId="10" hidden="1">{#N/A,#N/A,TRUE,"Krycí list"}</definedName>
    <definedName name="vzduchna" localSheetId="2" hidden="1">{#N/A,#N/A,TRUE,"Krycí list"}</definedName>
    <definedName name="vzduchna" localSheetId="6" hidden="1">{#N/A,#N/A,TRUE,"Krycí list"}</definedName>
    <definedName name="vzduchna" localSheetId="7" hidden="1">{#N/A,#N/A,TRUE,"Krycí list"}</definedName>
    <definedName name="vzduchna" localSheetId="8" hidden="1">{#N/A,#N/A,TRUE,"Krycí list"}</definedName>
    <definedName name="vzduchna" localSheetId="1" hidden="1">{#N/A,#N/A,TRUE,"Krycí list"}</definedName>
    <definedName name="vzduchna" localSheetId="9" hidden="1">{#N/A,#N/A,TRUE,"Krycí list"}</definedName>
    <definedName name="vzduchna" hidden="1">{#N/A,#N/A,TRUE,"Krycí list"}</definedName>
    <definedName name="Weak" localSheetId="0" hidden="1">{#N/A,#N/A,TRUE,"Krycí list"}</definedName>
    <definedName name="Weak" localSheetId="10" hidden="1">{#N/A,#N/A,TRUE,"Krycí list"}</definedName>
    <definedName name="Weak" localSheetId="2" hidden="1">{#N/A,#N/A,TRUE,"Krycí list"}</definedName>
    <definedName name="Weak" localSheetId="6" hidden="1">{#N/A,#N/A,TRUE,"Krycí list"}</definedName>
    <definedName name="Weak" localSheetId="7" hidden="1">{#N/A,#N/A,TRUE,"Krycí list"}</definedName>
    <definedName name="Weak" localSheetId="8" hidden="1">{#N/A,#N/A,TRUE,"Krycí list"}</definedName>
    <definedName name="Weak" localSheetId="1" hidden="1">{#N/A,#N/A,TRUE,"Krycí list"}</definedName>
    <definedName name="Weak" localSheetId="9" hidden="1">{#N/A,#N/A,TRUE,"Krycí list"}</definedName>
    <definedName name="Weak" hidden="1">{#N/A,#N/A,TRUE,"Krycí list"}</definedName>
    <definedName name="wrn.Kontrolní._.rozpočet." localSheetId="0" hidden="1">{#N/A,#N/A,TRUE,"Krycí list"}</definedName>
    <definedName name="wrn.Kontrolní._.rozpočet." localSheetId="10" hidden="1">{#N/A,#N/A,TRUE,"Krycí list"}</definedName>
    <definedName name="wrn.Kontrolní._.rozpočet." localSheetId="2" hidden="1">{#N/A,#N/A,TRUE,"Krycí list"}</definedName>
    <definedName name="wrn.Kontrolní._.rozpočet." localSheetId="6" hidden="1">{#N/A,#N/A,TRUE,"Krycí list"}</definedName>
    <definedName name="wrn.Kontrolní._.rozpočet." localSheetId="7" hidden="1">{#N/A,#N/A,TRUE,"Krycí list"}</definedName>
    <definedName name="wrn.Kontrolní._.rozpočet." localSheetId="8" hidden="1">{#N/A,#N/A,TRUE,"Krycí list"}</definedName>
    <definedName name="wrn.Kontrolní._.rozpočet." localSheetId="1" hidden="1">{#N/A,#N/A,TRUE,"Krycí list"}</definedName>
    <definedName name="wrn.Kontrolní._.rozpočet." localSheetId="9" hidden="1">{#N/A,#N/A,TRUE,"Krycí list"}</definedName>
    <definedName name="wrn.Kontrolní._.rozpočet." hidden="1">{#N/A,#N/A,TRUE,"Krycí list"}</definedName>
    <definedName name="wrn.Kontrolní._.rozpoeet." localSheetId="0" hidden="1">{#N/A,#N/A,TRUE,"Krycí list"}</definedName>
    <definedName name="wrn.Kontrolní._.rozpoeet." localSheetId="10" hidden="1">{#N/A,#N/A,TRUE,"Krycí list"}</definedName>
    <definedName name="wrn.Kontrolní._.rozpoeet." localSheetId="2" hidden="1">{#N/A,#N/A,TRUE,"Krycí list"}</definedName>
    <definedName name="wrn.Kontrolní._.rozpoeet." localSheetId="6" hidden="1">{#N/A,#N/A,TRUE,"Krycí list"}</definedName>
    <definedName name="wrn.Kontrolní._.rozpoeet." localSheetId="7" hidden="1">{#N/A,#N/A,TRUE,"Krycí list"}</definedName>
    <definedName name="wrn.Kontrolní._.rozpoeet." localSheetId="8" hidden="1">{#N/A,#N/A,TRUE,"Krycí list"}</definedName>
    <definedName name="wrn.Kontrolní._.rozpoeet." localSheetId="1" hidden="1">{#N/A,#N/A,TRUE,"Krycí list"}</definedName>
    <definedName name="wrn.Kontrolní._.rozpoeet." localSheetId="9" hidden="1">{#N/A,#N/A,TRUE,"Krycí list"}</definedName>
    <definedName name="wrn.Kontrolní._.rozpoeet." hidden="1">{#N/A,#N/A,TRUE,"Krycí list"}</definedName>
    <definedName name="Z" localSheetId="4">#REF!</definedName>
    <definedName name="Z" localSheetId="5">#REF!</definedName>
    <definedName name="Z" localSheetId="3">#REF!</definedName>
    <definedName name="Z" localSheetId="2">#REF!</definedName>
    <definedName name="Z" localSheetId="7">#REF!</definedName>
    <definedName name="Z">#REF!</definedName>
    <definedName name="zahrnsazby" localSheetId="2">#REF!</definedName>
    <definedName name="zahrnsazby">#REF!</definedName>
    <definedName name="zahrnslevy" localSheetId="2">#REF!</definedName>
    <definedName name="zahrnslevy">#REF!</definedName>
    <definedName name="Zakazka" localSheetId="0">#REF!</definedName>
    <definedName name="Zakazka" localSheetId="10">#REF!</definedName>
    <definedName name="Zakazka" localSheetId="2">#REF!</definedName>
    <definedName name="Zakazka" localSheetId="6">#REF!</definedName>
    <definedName name="Zakazka" localSheetId="7">#REF!</definedName>
    <definedName name="Zakazka" localSheetId="8">#REF!</definedName>
    <definedName name="Zakazka" localSheetId="1">#REF!</definedName>
    <definedName name="Zakazka" localSheetId="9">#REF!</definedName>
    <definedName name="Zakazka">#REF!</definedName>
    <definedName name="Zaklad22" localSheetId="0">#REF!</definedName>
    <definedName name="Zaklad22" localSheetId="10">#REF!</definedName>
    <definedName name="Zaklad22" localSheetId="2">#REF!</definedName>
    <definedName name="Zaklad22" localSheetId="6">#REF!</definedName>
    <definedName name="Zaklad22" localSheetId="7">#REF!</definedName>
    <definedName name="Zaklad22" localSheetId="8">#REF!</definedName>
    <definedName name="Zaklad22" localSheetId="1">#REF!</definedName>
    <definedName name="Zaklad22" localSheetId="9">#REF!</definedName>
    <definedName name="Zaklad22">#REF!</definedName>
    <definedName name="Zaklad5" localSheetId="0">#REF!</definedName>
    <definedName name="Zaklad5" localSheetId="10">#REF!</definedName>
    <definedName name="Zaklad5" localSheetId="2">#REF!</definedName>
    <definedName name="Zaklad5" localSheetId="6">#REF!</definedName>
    <definedName name="Zaklad5" localSheetId="7">#REF!</definedName>
    <definedName name="Zaklad5" localSheetId="8">#REF!</definedName>
    <definedName name="Zaklad5" localSheetId="1">#REF!</definedName>
    <definedName name="Zaklad5" localSheetId="9">#REF!</definedName>
    <definedName name="Zaklad5">#REF!</definedName>
    <definedName name="Zhotovitel" localSheetId="0">KL!$D$7</definedName>
    <definedName name="Zhotovitel" localSheetId="10">#REF!</definedName>
    <definedName name="Zhotovitel" localSheetId="2">#REF!</definedName>
    <definedName name="Zhotovitel" localSheetId="6">#REF!</definedName>
    <definedName name="Zhotovitel" localSheetId="7">#REF!</definedName>
    <definedName name="Zhotovitel" localSheetId="8">#REF!</definedName>
    <definedName name="Zhotovitel" localSheetId="1">#REF!</definedName>
    <definedName name="Zhotovitel" localSheetId="9">#REF!</definedName>
    <definedName name="Zhotovitel">#REF!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4" i="19" l="1"/>
  <c r="F53" i="19"/>
  <c r="F43" i="19"/>
  <c r="F42" i="19"/>
  <c r="F34" i="19"/>
  <c r="F31" i="19"/>
  <c r="F30" i="19"/>
  <c r="F124" i="5"/>
  <c r="F119" i="5"/>
  <c r="F84" i="21"/>
  <c r="F78" i="21"/>
  <c r="F16" i="21"/>
  <c r="F13" i="21"/>
  <c r="F12" i="21"/>
  <c r="F50" i="21"/>
  <c r="F133" i="19" l="1"/>
  <c r="F148" i="19"/>
  <c r="F91" i="19"/>
  <c r="F89" i="19"/>
  <c r="F87" i="19"/>
  <c r="F85" i="19"/>
  <c r="F83" i="19"/>
  <c r="F81" i="19"/>
  <c r="F78" i="19"/>
  <c r="F76" i="19"/>
  <c r="F74" i="19"/>
  <c r="F72" i="19"/>
  <c r="F71" i="19"/>
  <c r="F69" i="19"/>
  <c r="F67" i="19"/>
  <c r="F65" i="19"/>
  <c r="F63" i="19"/>
  <c r="F61" i="19"/>
  <c r="F59" i="19"/>
  <c r="F19" i="19"/>
  <c r="F18" i="19"/>
  <c r="F124" i="19"/>
  <c r="F122" i="19"/>
  <c r="F120" i="19"/>
  <c r="F118" i="19"/>
  <c r="F115" i="19"/>
  <c r="F113" i="19"/>
  <c r="F117" i="19" l="1"/>
  <c r="F40" i="19"/>
  <c r="F39" i="19"/>
  <c r="F38" i="19"/>
  <c r="F37" i="19"/>
  <c r="F35" i="19"/>
  <c r="F94" i="19"/>
  <c r="F93" i="19"/>
  <c r="F57" i="19"/>
  <c r="F55" i="19"/>
  <c r="F50" i="19"/>
  <c r="F47" i="19"/>
  <c r="F27" i="19" l="1"/>
  <c r="F23" i="19"/>
  <c r="F26" i="19"/>
  <c r="F22" i="19"/>
  <c r="F77" i="17" l="1"/>
  <c r="F40" i="17" l="1"/>
  <c r="F38" i="17"/>
  <c r="F37" i="17"/>
  <c r="F32" i="17"/>
  <c r="F30" i="17"/>
  <c r="F27" i="17"/>
  <c r="F155" i="17"/>
  <c r="F154" i="17" s="1"/>
  <c r="H154" i="17" s="1"/>
  <c r="F37" i="16" l="1"/>
  <c r="F22" i="16"/>
  <c r="F43" i="16" l="1"/>
  <c r="F14" i="16"/>
  <c r="F12" i="16"/>
  <c r="F23" i="16"/>
  <c r="F21" i="16"/>
  <c r="F28" i="15"/>
  <c r="F30" i="16"/>
  <c r="F29" i="16"/>
  <c r="F16" i="16"/>
  <c r="F18" i="21"/>
  <c r="F36" i="21"/>
  <c r="F35" i="21"/>
  <c r="F34" i="21"/>
  <c r="F49" i="21"/>
  <c r="F48" i="21"/>
  <c r="F36" i="15"/>
  <c r="F30" i="15"/>
  <c r="F16" i="15"/>
  <c r="F14" i="15"/>
  <c r="F12" i="15"/>
  <c r="F23" i="15"/>
  <c r="F19" i="15" s="1"/>
  <c r="F22" i="15"/>
  <c r="F21" i="15"/>
  <c r="F27" i="15"/>
  <c r="F26" i="15" s="1"/>
  <c r="F19" i="16" l="1"/>
  <c r="F28" i="16"/>
  <c r="F32" i="21"/>
  <c r="F116" i="17"/>
  <c r="F109" i="17"/>
  <c r="F123" i="17"/>
  <c r="F131" i="17"/>
  <c r="F130" i="17" s="1"/>
  <c r="F71" i="17"/>
  <c r="F85" i="18"/>
  <c r="F89" i="18" l="1"/>
  <c r="H89" i="18" s="1"/>
  <c r="F84" i="18" l="1"/>
  <c r="F86" i="18"/>
  <c r="H86" i="18" s="1"/>
  <c r="F88" i="18"/>
  <c r="H88" i="18" s="1"/>
  <c r="F87" i="18" l="1"/>
  <c r="H87" i="18" s="1"/>
  <c r="G84" i="18" s="1"/>
  <c r="H84" i="18" s="1"/>
  <c r="F67" i="18" l="1"/>
  <c r="F92" i="18"/>
  <c r="F140" i="19"/>
  <c r="F139" i="19" s="1"/>
  <c r="F107" i="19" l="1"/>
  <c r="F104" i="19" s="1"/>
  <c r="F129" i="5"/>
  <c r="F128" i="5"/>
  <c r="H128" i="5" s="1"/>
  <c r="F158" i="17" l="1"/>
  <c r="F146" i="17"/>
  <c r="F140" i="17"/>
  <c r="F107" i="17"/>
  <c r="F97" i="17"/>
  <c r="F16" i="17"/>
  <c r="F137" i="17"/>
  <c r="F99" i="17"/>
  <c r="F93" i="17"/>
  <c r="F75" i="17"/>
  <c r="F73" i="17"/>
  <c r="F69" i="17"/>
  <c r="F67" i="17"/>
  <c r="F65" i="17"/>
  <c r="F62" i="17"/>
  <c r="F60" i="17"/>
  <c r="F58" i="17"/>
  <c r="F56" i="17"/>
  <c r="F55" i="17"/>
  <c r="F53" i="17"/>
  <c r="F51" i="17"/>
  <c r="F49" i="17"/>
  <c r="F47" i="17"/>
  <c r="F45" i="17"/>
  <c r="F43" i="17"/>
  <c r="F42" i="17"/>
  <c r="F35" i="17"/>
  <c r="F25" i="17"/>
  <c r="F14" i="17"/>
  <c r="F12" i="17"/>
  <c r="F101" i="18"/>
  <c r="F99" i="18"/>
  <c r="F78" i="18"/>
  <c r="F75" i="18"/>
  <c r="F62" i="18"/>
  <c r="F58" i="18"/>
  <c r="F60" i="18"/>
  <c r="F56" i="18"/>
  <c r="F54" i="18"/>
  <c r="F52" i="18"/>
  <c r="F49" i="18"/>
  <c r="F47" i="18"/>
  <c r="F45" i="18"/>
  <c r="F43" i="18"/>
  <c r="F42" i="18"/>
  <c r="F40" i="18"/>
  <c r="F38" i="18"/>
  <c r="F36" i="18"/>
  <c r="F34" i="18"/>
  <c r="F32" i="18"/>
  <c r="F30" i="18"/>
  <c r="F28" i="18"/>
  <c r="F25" i="18"/>
  <c r="F23" i="18"/>
  <c r="F20" i="18"/>
  <c r="F18" i="18"/>
  <c r="F41" i="19" l="1"/>
  <c r="F29" i="19"/>
  <c r="F60" i="21" l="1"/>
  <c r="G31" i="3" l="1"/>
  <c r="F107" i="5" l="1"/>
  <c r="F106" i="5" s="1"/>
  <c r="H106" i="5" s="1"/>
  <c r="F105" i="5"/>
  <c r="F104" i="5" s="1"/>
  <c r="H104" i="5" s="1"/>
  <c r="F112" i="5"/>
  <c r="F111" i="5"/>
  <c r="F109" i="5"/>
  <c r="F108" i="5" s="1"/>
  <c r="H108" i="5" s="1"/>
  <c r="F110" i="5" l="1"/>
  <c r="F77" i="18"/>
  <c r="H77" i="18" s="1"/>
  <c r="F74" i="18"/>
  <c r="H74" i="18" s="1"/>
  <c r="F109" i="19"/>
  <c r="H109" i="19" s="1"/>
  <c r="F111" i="20" l="1"/>
  <c r="F110" i="20" s="1"/>
  <c r="H110" i="20" s="1"/>
  <c r="F108" i="20"/>
  <c r="F107" i="20" s="1"/>
  <c r="H107" i="20" s="1"/>
  <c r="F99" i="20"/>
  <c r="F29" i="21"/>
  <c r="H29" i="21" s="1"/>
  <c r="F85" i="17" l="1"/>
  <c r="H92" i="17"/>
  <c r="H91" i="17"/>
  <c r="H90" i="17"/>
  <c r="H89" i="17"/>
  <c r="H88" i="17"/>
  <c r="H87" i="17"/>
  <c r="G85" i="17" l="1"/>
  <c r="H85" i="17" s="1"/>
  <c r="F144" i="19"/>
  <c r="H144" i="19" s="1"/>
  <c r="F143" i="19"/>
  <c r="H143" i="19" s="1"/>
  <c r="H104" i="19"/>
  <c r="H103" i="19" s="1"/>
  <c r="H148" i="19"/>
  <c r="F90" i="19"/>
  <c r="H90" i="19" s="1"/>
  <c r="F88" i="19"/>
  <c r="H88" i="19" s="1"/>
  <c r="F86" i="19"/>
  <c r="H86" i="19" s="1"/>
  <c r="F84" i="19"/>
  <c r="H84" i="19" s="1"/>
  <c r="F82" i="19"/>
  <c r="H82" i="19" s="1"/>
  <c r="F80" i="19"/>
  <c r="H80" i="19" s="1"/>
  <c r="F77" i="19"/>
  <c r="H77" i="19" s="1"/>
  <c r="F75" i="19"/>
  <c r="H75" i="19" s="1"/>
  <c r="F73" i="19"/>
  <c r="H73" i="19" s="1"/>
  <c r="F68" i="19"/>
  <c r="H68" i="19" s="1"/>
  <c r="F66" i="19"/>
  <c r="H66" i="19" s="1"/>
  <c r="F62" i="19"/>
  <c r="H62" i="19" s="1"/>
  <c r="F64" i="19"/>
  <c r="H64" i="19" s="1"/>
  <c r="F60" i="19"/>
  <c r="H60" i="19" s="1"/>
  <c r="F58" i="19"/>
  <c r="H58" i="19" s="1"/>
  <c r="H29" i="19"/>
  <c r="F20" i="19"/>
  <c r="F128" i="19"/>
  <c r="H128" i="19" s="1"/>
  <c r="F96" i="19"/>
  <c r="F123" i="19"/>
  <c r="H123" i="19" s="1"/>
  <c r="F112" i="19"/>
  <c r="H112" i="19" s="1"/>
  <c r="F114" i="19"/>
  <c r="H114" i="19" s="1"/>
  <c r="F119" i="19"/>
  <c r="H119" i="19" s="1"/>
  <c r="F121" i="19"/>
  <c r="H121" i="19" s="1"/>
  <c r="F137" i="19"/>
  <c r="H137" i="19" s="1"/>
  <c r="F142" i="19" l="1"/>
  <c r="H142" i="19" s="1"/>
  <c r="F141" i="19"/>
  <c r="H141" i="19" s="1"/>
  <c r="F25" i="19"/>
  <c r="H25" i="19" s="1"/>
  <c r="F70" i="19"/>
  <c r="H70" i="19" s="1"/>
  <c r="F52" i="19"/>
  <c r="F17" i="19"/>
  <c r="H17" i="19" s="1"/>
  <c r="F132" i="19"/>
  <c r="F135" i="19" s="1"/>
  <c r="H135" i="19" s="1"/>
  <c r="F44" i="19"/>
  <c r="H44" i="19" s="1"/>
  <c r="H41" i="19"/>
  <c r="F116" i="19"/>
  <c r="H116" i="19" s="1"/>
  <c r="F21" i="19"/>
  <c r="H35" i="19"/>
  <c r="F92" i="19"/>
  <c r="F99" i="19" s="1"/>
  <c r="F100" i="19" s="1"/>
  <c r="F97" i="19"/>
  <c r="F98" i="19"/>
  <c r="H98" i="19" s="1"/>
  <c r="F95" i="19"/>
  <c r="G139" i="19" l="1"/>
  <c r="H139" i="19" s="1"/>
  <c r="F136" i="19"/>
  <c r="H136" i="19" s="1"/>
  <c r="F134" i="19"/>
  <c r="H134" i="19" s="1"/>
  <c r="G132" i="19" l="1"/>
  <c r="H132" i="19" s="1"/>
  <c r="H111" i="19" s="1"/>
  <c r="F128" i="20" l="1"/>
  <c r="F143" i="20"/>
  <c r="F136" i="20"/>
  <c r="F150" i="20"/>
  <c r="F157" i="20"/>
  <c r="F159" i="20" s="1"/>
  <c r="F158" i="20"/>
  <c r="F134" i="20"/>
  <c r="F133" i="20" s="1"/>
  <c r="H133" i="20" s="1"/>
  <c r="F131" i="20"/>
  <c r="H131" i="20" s="1"/>
  <c r="F115" i="20"/>
  <c r="F117" i="20"/>
  <c r="F119" i="20"/>
  <c r="F95" i="20"/>
  <c r="F87" i="20" s="1"/>
  <c r="H94" i="20"/>
  <c r="H93" i="20"/>
  <c r="H92" i="20"/>
  <c r="H91" i="20"/>
  <c r="H90" i="20"/>
  <c r="H89" i="20"/>
  <c r="F79" i="20"/>
  <c r="F75" i="20"/>
  <c r="F77" i="20"/>
  <c r="F73" i="20"/>
  <c r="F71" i="20"/>
  <c r="F69" i="20"/>
  <c r="F67" i="20"/>
  <c r="F64" i="20"/>
  <c r="F62" i="20"/>
  <c r="F60" i="20"/>
  <c r="F58" i="20"/>
  <c r="F57" i="20"/>
  <c r="F55" i="20"/>
  <c r="F53" i="20"/>
  <c r="F51" i="20"/>
  <c r="F49" i="20"/>
  <c r="F47" i="20"/>
  <c r="F45" i="20"/>
  <c r="F44" i="20"/>
  <c r="F42" i="20"/>
  <c r="F40" i="20"/>
  <c r="F39" i="20"/>
  <c r="F37" i="20"/>
  <c r="F34" i="20"/>
  <c r="F29" i="20"/>
  <c r="F27" i="20"/>
  <c r="F18" i="20"/>
  <c r="F14" i="20"/>
  <c r="F12" i="20"/>
  <c r="G87" i="20" l="1"/>
  <c r="H87" i="20" s="1"/>
  <c r="H86" i="20" s="1"/>
  <c r="H158" i="20" l="1"/>
  <c r="F127" i="20"/>
  <c r="H127" i="20" s="1"/>
  <c r="F74" i="20"/>
  <c r="H74" i="20" s="1"/>
  <c r="F70" i="20"/>
  <c r="H70" i="20" s="1"/>
  <c r="F68" i="20"/>
  <c r="H68" i="20" s="1"/>
  <c r="F61" i="20"/>
  <c r="H61" i="20" s="1"/>
  <c r="F59" i="20"/>
  <c r="H59" i="20" s="1"/>
  <c r="F56" i="20"/>
  <c r="H56" i="20" s="1"/>
  <c r="F52" i="20"/>
  <c r="H52" i="20" s="1"/>
  <c r="F46" i="20"/>
  <c r="H46" i="20" s="1"/>
  <c r="F43" i="20"/>
  <c r="H43" i="20" s="1"/>
  <c r="F76" i="20"/>
  <c r="H76" i="20" s="1"/>
  <c r="F72" i="20"/>
  <c r="H72" i="20" s="1"/>
  <c r="F66" i="20"/>
  <c r="H66" i="20" s="1"/>
  <c r="F63" i="20"/>
  <c r="H63" i="20" s="1"/>
  <c r="F54" i="20"/>
  <c r="H54" i="20" s="1"/>
  <c r="F50" i="20"/>
  <c r="H50" i="20" s="1"/>
  <c r="F48" i="20"/>
  <c r="H48" i="20" s="1"/>
  <c r="F32" i="20"/>
  <c r="F26" i="20"/>
  <c r="H26" i="20" s="1"/>
  <c r="F13" i="20"/>
  <c r="H13" i="20" s="1"/>
  <c r="F11" i="20"/>
  <c r="H11" i="20" s="1"/>
  <c r="F147" i="20"/>
  <c r="H147" i="20" s="1"/>
  <c r="H93" i="18"/>
  <c r="F142" i="20" l="1"/>
  <c r="F144" i="20"/>
  <c r="H144" i="20" s="1"/>
  <c r="F146" i="20"/>
  <c r="H146" i="20" s="1"/>
  <c r="F145" i="20" l="1"/>
  <c r="H145" i="20" s="1"/>
  <c r="G142" i="20" s="1"/>
  <c r="H142" i="20" s="1"/>
  <c r="H92" i="18" l="1"/>
  <c r="F100" i="18"/>
  <c r="H100" i="18" s="1"/>
  <c r="F98" i="18"/>
  <c r="H98" i="18" s="1"/>
  <c r="H97" i="18" l="1"/>
  <c r="H96" i="18" s="1"/>
  <c r="F37" i="18"/>
  <c r="H37" i="18" s="1"/>
  <c r="F35" i="18"/>
  <c r="H35" i="18" s="1"/>
  <c r="F17" i="18"/>
  <c r="H17" i="18" s="1"/>
  <c r="F61" i="18"/>
  <c r="H61" i="18" s="1"/>
  <c r="F59" i="18"/>
  <c r="H59" i="18" s="1"/>
  <c r="F57" i="18"/>
  <c r="H57" i="18" s="1"/>
  <c r="F55" i="18"/>
  <c r="H55" i="18" s="1"/>
  <c r="F53" i="18"/>
  <c r="H53" i="18" s="1"/>
  <c r="F51" i="18"/>
  <c r="H51" i="18" s="1"/>
  <c r="F48" i="18"/>
  <c r="H48" i="18" s="1"/>
  <c r="F46" i="18"/>
  <c r="H46" i="18" s="1"/>
  <c r="F44" i="18"/>
  <c r="H44" i="18" s="1"/>
  <c r="F39" i="18"/>
  <c r="H39" i="18" s="1"/>
  <c r="F33" i="18"/>
  <c r="H33" i="18" s="1"/>
  <c r="F31" i="18"/>
  <c r="H31" i="18" s="1"/>
  <c r="F148" i="17"/>
  <c r="H148" i="17" s="1"/>
  <c r="F104" i="17"/>
  <c r="F102" i="17" s="1"/>
  <c r="H102" i="17" s="1"/>
  <c r="F115" i="17"/>
  <c r="F118" i="17" s="1"/>
  <c r="H118" i="17" s="1"/>
  <c r="F29" i="18" l="1"/>
  <c r="H29" i="18" s="1"/>
  <c r="F41" i="18"/>
  <c r="H41" i="18" s="1"/>
  <c r="F120" i="17"/>
  <c r="H120" i="17" s="1"/>
  <c r="F117" i="17"/>
  <c r="H117" i="17" s="1"/>
  <c r="F119" i="17"/>
  <c r="H119" i="17" s="1"/>
  <c r="G115" i="17" l="1"/>
  <c r="H115" i="17" s="1"/>
  <c r="F143" i="17"/>
  <c r="F142" i="17" s="1"/>
  <c r="H142" i="17" s="1"/>
  <c r="F145" i="17"/>
  <c r="H145" i="17" s="1"/>
  <c r="F157" i="17"/>
  <c r="H157" i="17" s="1"/>
  <c r="H153" i="17" s="1"/>
  <c r="F139" i="17"/>
  <c r="H139" i="17" s="1"/>
  <c r="F136" i="17"/>
  <c r="H136" i="17" s="1"/>
  <c r="H135" i="17" l="1"/>
  <c r="H134" i="17" s="1"/>
  <c r="F96" i="17"/>
  <c r="H96" i="17" s="1"/>
  <c r="F126" i="17" l="1"/>
  <c r="H126" i="17" s="1"/>
  <c r="F124" i="17"/>
  <c r="H124" i="17" s="1"/>
  <c r="F106" i="17" l="1"/>
  <c r="H106" i="17" s="1"/>
  <c r="F98" i="17"/>
  <c r="H98" i="17" s="1"/>
  <c r="F127" i="17" l="1"/>
  <c r="H127" i="17" s="1"/>
  <c r="F113" i="17"/>
  <c r="H113" i="17" s="1"/>
  <c r="H131" i="17"/>
  <c r="F108" i="17" l="1"/>
  <c r="F110" i="17"/>
  <c r="H110" i="17" s="1"/>
  <c r="F112" i="17"/>
  <c r="H112" i="17" s="1"/>
  <c r="F122" i="17"/>
  <c r="F125" i="17" s="1"/>
  <c r="H125" i="17" s="1"/>
  <c r="G122" i="17" s="1"/>
  <c r="H122" i="17" l="1"/>
  <c r="F111" i="17"/>
  <c r="H111" i="17" s="1"/>
  <c r="G108" i="17" s="1"/>
  <c r="H108" i="17" s="1"/>
  <c r="H84" i="17"/>
  <c r="H95" i="17" l="1"/>
  <c r="F64" i="17"/>
  <c r="H64" i="17" s="1"/>
  <c r="F61" i="17"/>
  <c r="H61" i="17" s="1"/>
  <c r="F74" i="17" l="1"/>
  <c r="H74" i="17" s="1"/>
  <c r="F52" i="17" l="1"/>
  <c r="H52" i="17" s="1"/>
  <c r="F50" i="17"/>
  <c r="H50" i="17" s="1"/>
  <c r="F54" i="17" l="1"/>
  <c r="H54" i="17" s="1"/>
  <c r="F41" i="17"/>
  <c r="F72" i="17" l="1"/>
  <c r="H72" i="17" s="1"/>
  <c r="F70" i="17"/>
  <c r="H70" i="17" s="1"/>
  <c r="F68" i="17"/>
  <c r="H68" i="17" s="1"/>
  <c r="F66" i="17"/>
  <c r="H66" i="17" s="1"/>
  <c r="F59" i="17"/>
  <c r="H59" i="17" s="1"/>
  <c r="F57" i="17"/>
  <c r="H57" i="17" s="1"/>
  <c r="F48" i="17"/>
  <c r="H48" i="17" s="1"/>
  <c r="F46" i="17"/>
  <c r="H46" i="17" s="1"/>
  <c r="F44" i="17"/>
  <c r="H44" i="17" s="1"/>
  <c r="H41" i="17"/>
  <c r="F24" i="17"/>
  <c r="H24" i="17" s="1"/>
  <c r="F15" i="17" l="1"/>
  <c r="H15" i="17" s="1"/>
  <c r="F13" i="17"/>
  <c r="H13" i="17" s="1"/>
  <c r="F34" i="17" l="1"/>
  <c r="H34" i="17" s="1"/>
  <c r="F132" i="17"/>
  <c r="H132" i="17" s="1"/>
  <c r="H130" i="17"/>
  <c r="F76" i="17"/>
  <c r="F39" i="17"/>
  <c r="H39" i="17" s="1"/>
  <c r="F31" i="17"/>
  <c r="H31" i="17" s="1"/>
  <c r="F29" i="17"/>
  <c r="H29" i="17" s="1"/>
  <c r="F26" i="17"/>
  <c r="H26" i="17" s="1"/>
  <c r="H23" i="17"/>
  <c r="H22" i="17"/>
  <c r="H21" i="17"/>
  <c r="H20" i="17"/>
  <c r="H19" i="17"/>
  <c r="H18" i="17"/>
  <c r="F11" i="17"/>
  <c r="H11" i="17" s="1"/>
  <c r="H129" i="17" l="1"/>
  <c r="F36" i="17"/>
  <c r="H36" i="17" s="1"/>
  <c r="F78" i="17"/>
  <c r="F33" i="17"/>
  <c r="H33" i="17" s="1"/>
  <c r="F79" i="17" l="1"/>
  <c r="H78" i="17"/>
  <c r="H79" i="17" l="1"/>
  <c r="F80" i="17"/>
  <c r="F81" i="17" s="1"/>
  <c r="H81" i="17" l="1"/>
  <c r="H80" i="17"/>
  <c r="G76" i="17" l="1"/>
  <c r="H76" i="17" s="1"/>
  <c r="H10" i="17" s="1"/>
  <c r="H9" i="17" s="1"/>
  <c r="H160" i="17" s="1"/>
  <c r="F101" i="21" l="1"/>
  <c r="H101" i="21" s="1"/>
  <c r="H100" i="21"/>
  <c r="F91" i="21"/>
  <c r="F90" i="21" s="1"/>
  <c r="F83" i="21"/>
  <c r="F81" i="21"/>
  <c r="H81" i="21" s="1"/>
  <c r="F72" i="21"/>
  <c r="H72" i="21" s="1"/>
  <c r="F70" i="21"/>
  <c r="F65" i="21"/>
  <c r="H65" i="21" s="1"/>
  <c r="H60" i="21"/>
  <c r="F53" i="21"/>
  <c r="H53" i="21" s="1"/>
  <c r="F52" i="21"/>
  <c r="F51" i="21"/>
  <c r="F43" i="21"/>
  <c r="F42" i="21"/>
  <c r="F41" i="21"/>
  <c r="H32" i="21"/>
  <c r="F25" i="21"/>
  <c r="H25" i="21" s="1"/>
  <c r="F21" i="21"/>
  <c r="H21" i="21" s="1"/>
  <c r="F17" i="21"/>
  <c r="H17" i="21" s="1"/>
  <c r="F15" i="21"/>
  <c r="H15" i="21" s="1"/>
  <c r="F14" i="21"/>
  <c r="F47" i="21" l="1"/>
  <c r="H47" i="21" s="1"/>
  <c r="F39" i="21"/>
  <c r="H39" i="21" s="1"/>
  <c r="H99" i="21"/>
  <c r="F11" i="21"/>
  <c r="H11" i="21" s="1"/>
  <c r="H10" i="21" s="1"/>
  <c r="F97" i="21"/>
  <c r="H97" i="21" s="1"/>
  <c r="F95" i="21"/>
  <c r="H95" i="21" s="1"/>
  <c r="F96" i="21"/>
  <c r="H96" i="21" s="1"/>
  <c r="F86" i="21"/>
  <c r="H86" i="21" s="1"/>
  <c r="F85" i="21"/>
  <c r="H85" i="21" s="1"/>
  <c r="F87" i="21"/>
  <c r="H87" i="21" s="1"/>
  <c r="F88" i="21"/>
  <c r="H88" i="21" s="1"/>
  <c r="F77" i="21"/>
  <c r="F80" i="21" s="1"/>
  <c r="H80" i="21" s="1"/>
  <c r="F160" i="20"/>
  <c r="H160" i="20" s="1"/>
  <c r="H159" i="20"/>
  <c r="H157" i="20"/>
  <c r="F154" i="20"/>
  <c r="H154" i="20" s="1"/>
  <c r="F153" i="20"/>
  <c r="H153" i="20" s="1"/>
  <c r="F151" i="20"/>
  <c r="H151" i="20" s="1"/>
  <c r="F149" i="20"/>
  <c r="F152" i="20" s="1"/>
  <c r="H152" i="20" s="1"/>
  <c r="F139" i="20"/>
  <c r="H139" i="20" s="1"/>
  <c r="F137" i="20"/>
  <c r="H137" i="20" s="1"/>
  <c r="F140" i="20"/>
  <c r="H140" i="20" s="1"/>
  <c r="F124" i="20"/>
  <c r="H124" i="20" s="1"/>
  <c r="F122" i="20"/>
  <c r="H122" i="20" s="1"/>
  <c r="F120" i="20"/>
  <c r="H120" i="20" s="1"/>
  <c r="F118" i="20"/>
  <c r="H118" i="20" s="1"/>
  <c r="F116" i="20"/>
  <c r="H116" i="20" s="1"/>
  <c r="F114" i="20"/>
  <c r="H114" i="20" s="1"/>
  <c r="F104" i="20"/>
  <c r="H104" i="20" s="1"/>
  <c r="F101" i="20"/>
  <c r="H101" i="20" s="1"/>
  <c r="F98" i="20"/>
  <c r="H98" i="20" s="1"/>
  <c r="F78" i="20"/>
  <c r="F80" i="20" s="1"/>
  <c r="F41" i="20"/>
  <c r="H41" i="20" s="1"/>
  <c r="F38" i="20"/>
  <c r="H38" i="20" s="1"/>
  <c r="F36" i="20"/>
  <c r="H36" i="20" s="1"/>
  <c r="F33" i="20"/>
  <c r="F35" i="20" s="1"/>
  <c r="H35" i="20" s="1"/>
  <c r="F31" i="20"/>
  <c r="H31" i="20" s="1"/>
  <c r="F28" i="20"/>
  <c r="H28" i="20" s="1"/>
  <c r="H25" i="20"/>
  <c r="H24" i="20"/>
  <c r="H23" i="20"/>
  <c r="H22" i="20"/>
  <c r="H21" i="20"/>
  <c r="H20" i="20"/>
  <c r="F17" i="20"/>
  <c r="H17" i="20" s="1"/>
  <c r="F16" i="20"/>
  <c r="F15" i="20" s="1"/>
  <c r="H15" i="20" s="1"/>
  <c r="F149" i="19"/>
  <c r="H149" i="19" s="1"/>
  <c r="H147" i="19"/>
  <c r="H95" i="19"/>
  <c r="F56" i="19"/>
  <c r="H56" i="19" s="1"/>
  <c r="H52" i="19"/>
  <c r="F49" i="19"/>
  <c r="F45" i="19"/>
  <c r="F33" i="19"/>
  <c r="H33" i="19" s="1"/>
  <c r="H21" i="19"/>
  <c r="H16" i="19"/>
  <c r="H15" i="19"/>
  <c r="H14" i="19"/>
  <c r="H13" i="19"/>
  <c r="H12" i="19"/>
  <c r="H11" i="19"/>
  <c r="F94" i="18"/>
  <c r="H94" i="18" s="1"/>
  <c r="F81" i="18"/>
  <c r="H81" i="18" s="1"/>
  <c r="H80" i="18" s="1"/>
  <c r="F71" i="18"/>
  <c r="H71" i="18" s="1"/>
  <c r="H67" i="18"/>
  <c r="F64" i="18"/>
  <c r="H64" i="18" s="1"/>
  <c r="F27" i="18"/>
  <c r="H27" i="18" s="1"/>
  <c r="F24" i="18"/>
  <c r="F26" i="18" s="1"/>
  <c r="H26" i="18" s="1"/>
  <c r="F22" i="18"/>
  <c r="H22" i="18" s="1"/>
  <c r="F19" i="18"/>
  <c r="H19" i="18" s="1"/>
  <c r="H16" i="18"/>
  <c r="H15" i="18"/>
  <c r="H14" i="18"/>
  <c r="H13" i="18"/>
  <c r="H12" i="18"/>
  <c r="H11" i="18"/>
  <c r="G83" i="21" l="1"/>
  <c r="H83" i="21" s="1"/>
  <c r="F79" i="21"/>
  <c r="H79" i="21" s="1"/>
  <c r="G77" i="21" s="1"/>
  <c r="H77" i="21" s="1"/>
  <c r="H63" i="18"/>
  <c r="H97" i="20"/>
  <c r="H146" i="19"/>
  <c r="G90" i="21"/>
  <c r="H90" i="21" s="1"/>
  <c r="H156" i="20"/>
  <c r="G149" i="20"/>
  <c r="H149" i="20" s="1"/>
  <c r="F135" i="20"/>
  <c r="F138" i="20" s="1"/>
  <c r="H138" i="20" s="1"/>
  <c r="H33" i="20"/>
  <c r="H91" i="18"/>
  <c r="H24" i="18"/>
  <c r="F48" i="19"/>
  <c r="H48" i="19" s="1"/>
  <c r="H45" i="19"/>
  <c r="H49" i="19"/>
  <c r="F51" i="19"/>
  <c r="F81" i="20"/>
  <c r="H80" i="20"/>
  <c r="H20" i="21" l="1"/>
  <c r="H9" i="21" s="1"/>
  <c r="H103" i="21" s="1"/>
  <c r="H105" i="21" s="1"/>
  <c r="G34" i="2" s="1"/>
  <c r="H51" i="19"/>
  <c r="H96" i="19"/>
  <c r="G135" i="20"/>
  <c r="H135" i="20" s="1"/>
  <c r="H113" i="20" s="1"/>
  <c r="F82" i="20"/>
  <c r="H81" i="20"/>
  <c r="H97" i="19"/>
  <c r="F51" i="16"/>
  <c r="H51" i="16" s="1"/>
  <c r="H50" i="16"/>
  <c r="F47" i="16"/>
  <c r="H47" i="16" s="1"/>
  <c r="F36" i="16"/>
  <c r="F31" i="16"/>
  <c r="H31" i="16" s="1"/>
  <c r="H28" i="16"/>
  <c r="F15" i="16"/>
  <c r="H15" i="16" s="1"/>
  <c r="F13" i="16"/>
  <c r="H13" i="16" s="1"/>
  <c r="F11" i="16"/>
  <c r="H11" i="16" s="1"/>
  <c r="F44" i="15"/>
  <c r="H44" i="15" s="1"/>
  <c r="H43" i="15"/>
  <c r="F40" i="15"/>
  <c r="H40" i="15" s="1"/>
  <c r="H26" i="15"/>
  <c r="H19" i="15"/>
  <c r="F15" i="15"/>
  <c r="H15" i="15" s="1"/>
  <c r="F13" i="15"/>
  <c r="H13" i="15" s="1"/>
  <c r="F11" i="15"/>
  <c r="H11" i="15" s="1"/>
  <c r="F83" i="20" l="1"/>
  <c r="H83" i="20" s="1"/>
  <c r="F42" i="16"/>
  <c r="F45" i="16" s="1"/>
  <c r="H45" i="16" s="1"/>
  <c r="F35" i="15"/>
  <c r="F38" i="15" s="1"/>
  <c r="H38" i="15" s="1"/>
  <c r="F29" i="15"/>
  <c r="F33" i="15" s="1"/>
  <c r="H33" i="15" s="1"/>
  <c r="H19" i="16"/>
  <c r="H10" i="15"/>
  <c r="F40" i="16"/>
  <c r="H40" i="16" s="1"/>
  <c r="H42" i="15"/>
  <c r="H49" i="16"/>
  <c r="H10" i="18"/>
  <c r="H9" i="18" s="1"/>
  <c r="H82" i="20"/>
  <c r="H99" i="19"/>
  <c r="H100" i="19"/>
  <c r="H10" i="16"/>
  <c r="F38" i="16"/>
  <c r="H38" i="16" s="1"/>
  <c r="F39" i="16"/>
  <c r="H39" i="16" s="1"/>
  <c r="F37" i="15"/>
  <c r="H37" i="15" s="1"/>
  <c r="G78" i="20" l="1"/>
  <c r="H78" i="20" s="1"/>
  <c r="H10" i="20" s="1"/>
  <c r="F46" i="16"/>
  <c r="H46" i="16" s="1"/>
  <c r="F44" i="16"/>
  <c r="H44" i="16" s="1"/>
  <c r="G42" i="16" s="1"/>
  <c r="H42" i="16" s="1"/>
  <c r="F39" i="15"/>
  <c r="H39" i="15" s="1"/>
  <c r="G35" i="15"/>
  <c r="H35" i="15" s="1"/>
  <c r="F31" i="15"/>
  <c r="H31" i="15" s="1"/>
  <c r="F32" i="15"/>
  <c r="H32" i="15" s="1"/>
  <c r="G92" i="19"/>
  <c r="H92" i="19" s="1"/>
  <c r="H10" i="19" s="1"/>
  <c r="G36" i="16"/>
  <c r="H36" i="16" s="1"/>
  <c r="H18" i="16" l="1"/>
  <c r="H9" i="16" s="1"/>
  <c r="H53" i="16" s="1"/>
  <c r="H55" i="16" s="1"/>
  <c r="G39" i="2" s="1"/>
  <c r="I39" i="2" s="1"/>
  <c r="F39" i="2" s="1"/>
  <c r="G29" i="15"/>
  <c r="H29" i="15" s="1"/>
  <c r="H18" i="15" s="1"/>
  <c r="H9" i="15" s="1"/>
  <c r="H46" i="15" s="1"/>
  <c r="H48" i="15" s="1"/>
  <c r="G41" i="2" s="1"/>
  <c r="I41" i="2" s="1"/>
  <c r="F41" i="2" s="1"/>
  <c r="H9" i="20"/>
  <c r="H162" i="20" s="1"/>
  <c r="H164" i="20" s="1"/>
  <c r="G35" i="2" s="1"/>
  <c r="I35" i="2" s="1"/>
  <c r="H102" i="18"/>
  <c r="H104" i="18" s="1"/>
  <c r="G37" i="2" s="1"/>
  <c r="I37" i="2" s="1"/>
  <c r="F37" i="2" s="1"/>
  <c r="H9" i="19"/>
  <c r="H151" i="19" s="1"/>
  <c r="H153" i="19" s="1"/>
  <c r="G36" i="2" s="1"/>
  <c r="H162" i="17"/>
  <c r="F154" i="5"/>
  <c r="H154" i="5" s="1"/>
  <c r="F153" i="5"/>
  <c r="H153" i="5" s="1"/>
  <c r="F145" i="5"/>
  <c r="F144" i="5" s="1"/>
  <c r="F147" i="5" s="1"/>
  <c r="H147" i="5" s="1"/>
  <c r="F138" i="5"/>
  <c r="F137" i="5" s="1"/>
  <c r="F140" i="5" s="1"/>
  <c r="H140" i="5" s="1"/>
  <c r="F133" i="5"/>
  <c r="H133" i="5" s="1"/>
  <c r="F123" i="5"/>
  <c r="H123" i="5" s="1"/>
  <c r="F118" i="5"/>
  <c r="H118" i="5" s="1"/>
  <c r="F115" i="5"/>
  <c r="F114" i="5" s="1"/>
  <c r="H114" i="5" s="1"/>
  <c r="F100" i="5"/>
  <c r="H100" i="5" s="1"/>
  <c r="F97" i="5"/>
  <c r="H97" i="5" s="1"/>
  <c r="F96" i="5"/>
  <c r="F94" i="5"/>
  <c r="H94" i="5" s="1"/>
  <c r="F92" i="5"/>
  <c r="F91" i="5" s="1"/>
  <c r="H91" i="5" s="1"/>
  <c r="F90" i="5"/>
  <c r="F89" i="5" s="1"/>
  <c r="H89" i="5" s="1"/>
  <c r="H110" i="5"/>
  <c r="H103" i="5" s="1"/>
  <c r="F79" i="5"/>
  <c r="F78" i="5" s="1"/>
  <c r="H78" i="5" s="1"/>
  <c r="F75" i="5"/>
  <c r="H75" i="5" s="1"/>
  <c r="F73" i="5"/>
  <c r="F72" i="5" s="1"/>
  <c r="H72" i="5" s="1"/>
  <c r="F70" i="5"/>
  <c r="F69" i="5" s="1"/>
  <c r="H69" i="5" s="1"/>
  <c r="F67" i="5"/>
  <c r="F65" i="5" s="1"/>
  <c r="H65" i="5" s="1"/>
  <c r="F64" i="5"/>
  <c r="F62" i="5" s="1"/>
  <c r="H62" i="5" s="1"/>
  <c r="F60" i="5"/>
  <c r="F59" i="5"/>
  <c r="F58" i="5"/>
  <c r="F57" i="5"/>
  <c r="F53" i="5"/>
  <c r="F52" i="5" s="1"/>
  <c r="H52" i="5" s="1"/>
  <c r="F50" i="5"/>
  <c r="F49" i="5"/>
  <c r="F46" i="5"/>
  <c r="F45" i="5" s="1"/>
  <c r="H45" i="5" s="1"/>
  <c r="F42" i="5"/>
  <c r="H42" i="5" s="1"/>
  <c r="F39" i="5"/>
  <c r="F86" i="5" s="1"/>
  <c r="F85" i="5" s="1"/>
  <c r="H85" i="5" s="1"/>
  <c r="F36" i="5"/>
  <c r="H36" i="5" s="1"/>
  <c r="F32" i="5"/>
  <c r="F82" i="5" s="1"/>
  <c r="F81" i="5" s="1"/>
  <c r="H81" i="5" s="1"/>
  <c r="F28" i="5"/>
  <c r="H28" i="5" s="1"/>
  <c r="F24" i="5"/>
  <c r="H24" i="5" s="1"/>
  <c r="F22" i="5"/>
  <c r="F20" i="5" s="1"/>
  <c r="H20" i="5" s="1"/>
  <c r="F18" i="5"/>
  <c r="F16" i="5" s="1"/>
  <c r="F11" i="5"/>
  <c r="H11" i="5" s="1"/>
  <c r="H8" i="4"/>
  <c r="H7" i="4" s="1"/>
  <c r="H12" i="4" s="1"/>
  <c r="H14" i="4" s="1"/>
  <c r="F9" i="4"/>
  <c r="C37" i="3"/>
  <c r="G33" i="3"/>
  <c r="G29" i="3"/>
  <c r="G28" i="3"/>
  <c r="G20" i="3"/>
  <c r="G19" i="3"/>
  <c r="G15" i="3"/>
  <c r="G8" i="3"/>
  <c r="I34" i="2"/>
  <c r="F34" i="2" s="1"/>
  <c r="H30" i="2"/>
  <c r="G30" i="2"/>
  <c r="G40" i="2" l="1"/>
  <c r="G38" i="2" s="1"/>
  <c r="F139" i="5"/>
  <c r="H139" i="5" s="1"/>
  <c r="F146" i="5"/>
  <c r="H146" i="5" s="1"/>
  <c r="F152" i="5"/>
  <c r="H152" i="5" s="1"/>
  <c r="H151" i="5" s="1"/>
  <c r="F48" i="5"/>
  <c r="H48" i="5" s="1"/>
  <c r="F55" i="5"/>
  <c r="H55" i="5" s="1"/>
  <c r="I36" i="2"/>
  <c r="F36" i="2" s="1"/>
  <c r="G33" i="2"/>
  <c r="H32" i="5"/>
  <c r="H39" i="5"/>
  <c r="F84" i="5"/>
  <c r="F83" i="5" s="1"/>
  <c r="H83" i="5" s="1"/>
  <c r="F88" i="5"/>
  <c r="F87" i="5" s="1"/>
  <c r="H87" i="5" s="1"/>
  <c r="F141" i="5"/>
  <c r="H141" i="5" s="1"/>
  <c r="F148" i="5"/>
  <c r="H148" i="5" s="1"/>
  <c r="H16" i="5"/>
  <c r="H10" i="5" s="1"/>
  <c r="F142" i="5"/>
  <c r="H142" i="5" s="1"/>
  <c r="F149" i="5"/>
  <c r="H149" i="5" s="1"/>
  <c r="G37" i="3"/>
  <c r="G32" i="2" s="1"/>
  <c r="I32" i="2" s="1"/>
  <c r="F32" i="2" s="1"/>
  <c r="F35" i="2"/>
  <c r="I40" i="2" l="1"/>
  <c r="F40" i="2" s="1"/>
  <c r="F38" i="2" s="1"/>
  <c r="G144" i="5"/>
  <c r="H144" i="5" s="1"/>
  <c r="G137" i="5"/>
  <c r="H137" i="5" s="1"/>
  <c r="H113" i="5" s="1"/>
  <c r="H9" i="5" s="1"/>
  <c r="I33" i="2"/>
  <c r="F33" i="2"/>
  <c r="I38" i="2" l="1"/>
  <c r="H156" i="5"/>
  <c r="H158" i="5" s="1"/>
  <c r="G42" i="2" l="1"/>
  <c r="I42" i="2" l="1"/>
  <c r="I44" i="2" s="1"/>
  <c r="I21" i="2" s="1"/>
  <c r="G44" i="2"/>
  <c r="I20" i="2" s="1"/>
  <c r="F42" i="2" l="1"/>
  <c r="F44" i="2" s="1"/>
  <c r="I24" i="2"/>
</calcChain>
</file>

<file path=xl/sharedStrings.xml><?xml version="1.0" encoding="utf-8"?>
<sst xmlns="http://schemas.openxmlformats.org/spreadsheetml/2006/main" count="2490" uniqueCount="884">
  <si>
    <t>Stavba :</t>
  </si>
  <si>
    <t>Dostavba Domova pro seniory ve Vrchlabí - PD</t>
  </si>
  <si>
    <t xml:space="preserve">Investor : </t>
  </si>
  <si>
    <t>Královehradecký kraj, Pivovarské náměstí 1245, 500 03 Hradec Králové</t>
  </si>
  <si>
    <t xml:space="preserve">Zhotovitel : </t>
  </si>
  <si>
    <t>TECHNICO Opava s.r.o., Hradecká 1576/51, 746 01 Opava</t>
  </si>
  <si>
    <t xml:space="preserve">Vypracoval: </t>
  </si>
  <si>
    <t>Ing. Petr Kurečka</t>
  </si>
  <si>
    <t>Za investora :</t>
  </si>
  <si>
    <t>_______________</t>
  </si>
  <si>
    <t>Rozpočtové náklady</t>
  </si>
  <si>
    <t>Základ pro DPH</t>
  </si>
  <si>
    <t>%</t>
  </si>
  <si>
    <t xml:space="preserve">DPH </t>
  </si>
  <si>
    <t>Cena celkem za stavbu</t>
  </si>
  <si>
    <t>Rekapitulace stavebních objektů a provozních souborů</t>
  </si>
  <si>
    <t>Číslo a název objektu / provozního souboru</t>
  </si>
  <si>
    <t>Cena celkem</t>
  </si>
  <si>
    <t>DPH celkem</t>
  </si>
  <si>
    <t>Celkem</t>
  </si>
  <si>
    <t>Vedlejší rozpočtové a ostatní náklady</t>
  </si>
  <si>
    <t>SO 01 - RD + KŮLNA</t>
  </si>
  <si>
    <t xml:space="preserve">   01 - ODPOJENÍ OBJEKTU OD VODOVODU</t>
  </si>
  <si>
    <t xml:space="preserve">   01 - ODPOJENÍ OBJEKTU OD KANALIZACE</t>
  </si>
  <si>
    <t xml:space="preserve">   01 - ODPOJENÍ OBJEKTU OD PLYNOVODU</t>
  </si>
  <si>
    <t>SO 02 - ALTÁN</t>
  </si>
  <si>
    <t xml:space="preserve">   02 - ODPOJENÍ OBJEKTU OD SILOVÉHO VEDENÍ</t>
  </si>
  <si>
    <t>SO 03 - VČELÍN</t>
  </si>
  <si>
    <t xml:space="preserve">ZPEVNĚNÉ PLOCHY + SADOVÉ ÚPRAVY </t>
  </si>
  <si>
    <t>PŘELOŽKA DISTRIBUČNÍHO ZAŘÍZENÍ - NADZEMNÍHO VEDENÍ NN</t>
  </si>
  <si>
    <t>Celkem za stavbu</t>
  </si>
  <si>
    <t>Poznámka:</t>
  </si>
  <si>
    <t>Vedlejší rozpočtové náklady, náklady na provoz a zařízení staveniště, apod. a přesuny hmot u PSV jsou zahrnuty v jednotkových cenách jednotlivých položek - není-li uvedeno jinak.</t>
  </si>
  <si>
    <t>V souladu se zákonem o veřejných zakázkách č.134/2016 Sb. uvedené odkazy na typový výrobek v této dokumentaci slouží pouze pro specifikaci technických parametrů a jejich kvalitativního standardu.</t>
  </si>
  <si>
    <t>Objekt :</t>
  </si>
  <si>
    <t>VEDLEJŠÍ  ROZPOČTOVÉ A OSTATNÍ NÁKLADY</t>
  </si>
  <si>
    <t>Díl:</t>
  </si>
  <si>
    <t>000</t>
  </si>
  <si>
    <t>Např. dle §8, §9, §10 apod. vyhlášky č.169/2016 Sb., rozpočtových standardů apod.</t>
  </si>
  <si>
    <t>Cenová soustava</t>
  </si>
  <si>
    <t>011002001 RTO</t>
  </si>
  <si>
    <t>Průzkumné, geodetické a projektové práce</t>
  </si>
  <si>
    <t>sada</t>
  </si>
  <si>
    <t>" - Zajištění průzkumů, zkoušek, atestů, sond a revizí apod. uvedených v rozhodnutích a v projektové dokumetnaci nezbytně nutných k provedení díla. "</t>
  </si>
  <si>
    <t>" - Zpracování harmonogramu bouracích prací. "</t>
  </si>
  <si>
    <t>" - Vytýčení inženýrských sítí  - vč. případných kopaných sond, vč. projednání se správci, apod. "</t>
  </si>
  <si>
    <t>" - Provedení veškerých měření, zkoušek provedených násypů, revizních zpráv apod. dle platné legislativy a dle SoD. "</t>
  </si>
  <si>
    <t>" - Provádění chemických analýz vzorků bouraných materiálů. "</t>
  </si>
  <si>
    <t>" - Ostatní průzkumné, geodetické a projektové práce. "</t>
  </si>
  <si>
    <t>011002002 RTO</t>
  </si>
  <si>
    <t>Zařízení staveniště</t>
  </si>
  <si>
    <t>" - Vybavení a provoz staveniště, bezpečnostní hrazení, oplocení, zajištění přístupu na staveniště, zajištění ostraha majetku osob v průběhu realizace stavby a až do předání stavby do užívání, zabezpečení staveniště, vnější stavby a ploch dotčených stavbou, vybavení proti odcizení a škodám, uvedení pozemků a všech povrchů dotčených stavbou včetně zařízení staveniště do původního stavu či do stavu dle Sod, PD, požadavků investora, uživatele apod. po zrušení staveniště. "</t>
  </si>
  <si>
    <t>" - 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</si>
  <si>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 - Bezpečnostní opatření na ochranu osob a majetku v rozsahu platné legislativy a dle podmínek v SoD."</t>
  </si>
  <si>
    <t>011002003 RTO</t>
  </si>
  <si>
    <t>Zařízení staveniště - náklady za ztížené podmínky - např. odvoz suti aut nižší kapacity z důvodu omezeného prostoru</t>
  </si>
  <si>
    <t>011002004 RTO</t>
  </si>
  <si>
    <t>Inženýrská činnost</t>
  </si>
  <si>
    <t>" - Zajištění a projednání všech nezbytných administrativních úkonů spojených s realizací stavby. "</t>
  </si>
  <si>
    <t>" - Zajištění kompletační a koordinační činnosti spojených s realizací stavby, jednání s dotčenými institucemi, s dotčenými orgány státní správy a samosprávy. "</t>
  </si>
  <si>
    <t>" - Součinnost se všemi zúčastněnými stranami - investorem, budoucím uživatelem, prjektantem, zástupci organizací státní správy, koordinátorem BOZP apod. "</t>
  </si>
  <si>
    <t>" - Zajištění splnění podmínek vyplývajících z vydaných rozhodnutí a povolení apod. "</t>
  </si>
  <si>
    <t>" - Spolupráce na technických řešení stavby odchylek zjištěných v průběhu stavby. "</t>
  </si>
  <si>
    <t>" - Technická řešení rozdílů skutečně zjištěného stavu se stavem předpokládaného projektantem apod. "</t>
  </si>
  <si>
    <t>" - Ostatní inženýrská činnost. "</t>
  </si>
  <si>
    <t>011002005 RTO</t>
  </si>
  <si>
    <t>Územní vlivy</t>
  </si>
  <si>
    <t>011002006 RTO</t>
  </si>
  <si>
    <t>Provozní vlivy</t>
  </si>
  <si>
    <t>" - Náklady způsobené silničním provozem a provozem třetích osob a nelze jej v průběhu stavby vyloučit. "                " - Náklady spojené s pracemi v ochranných pásmech. "
" - Náklady spojené s dočasnými zábory na pozemcích mimo vlastnictví investora."</t>
  </si>
  <si>
    <t>011002007 RTO</t>
  </si>
  <si>
    <t>Ostatní náklady</t>
  </si>
  <si>
    <t>" - Provedení ochrany sítí dotčených demolicí. "</t>
  </si>
  <si>
    <t>" - Dočasná ochrana, zakrytí, zajištění, úprava, případná demontáž a zpětná montáž stávajících konstrukcí a prvků během bouracích prací. "</t>
  </si>
  <si>
    <t>" - Ostatní náklady. "</t>
  </si>
  <si>
    <t>Celkem za</t>
  </si>
  <si>
    <t>Jednotkové ceny zahrnují náklady na  dodávku a montáž, dopravu, předepsané zkoušky, revize, manipulační řády, zaškolení obsluhy, veškeré a kompletní náklady není-li uvedeno jinak.</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</si>
  <si>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</si>
  <si>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Kalkulační vzorec vychází ze standardu "Rozpočtování a oceňování stavebních prací " ÚRS Praha, a.s.</t>
  </si>
  <si>
    <t>Výkazy množství u jednotlivých položek vychází z projektové dokumentace a jsou automaticky generovány grafickým a rozpočtovacím programem.</t>
  </si>
  <si>
    <t>Objekt:   PŘELOŽKA DISTRIBUČNÍHO ZAŘÍZENÍ - NADZEMNÍHO VEDENÍ NN</t>
  </si>
  <si>
    <t>P.Č.</t>
  </si>
  <si>
    <t>KCN</t>
  </si>
  <si>
    <t>Kód položky</t>
  </si>
  <si>
    <t>Popis</t>
  </si>
  <si>
    <t>MJ</t>
  </si>
  <si>
    <t>Množství celkem</t>
  </si>
  <si>
    <t>Cena jednotková</t>
  </si>
  <si>
    <t>1</t>
  </si>
  <si>
    <t>2</t>
  </si>
  <si>
    <t>3</t>
  </si>
  <si>
    <t>4</t>
  </si>
  <si>
    <t>5</t>
  </si>
  <si>
    <t>6</t>
  </si>
  <si>
    <t>7</t>
  </si>
  <si>
    <t>M</t>
  </si>
  <si>
    <t>Práce a dodávky M</t>
  </si>
  <si>
    <t>21-M</t>
  </si>
  <si>
    <t>Elektromontáže silnoproud</t>
  </si>
  <si>
    <t>210999001 SPC</t>
  </si>
  <si>
    <t>Přeložka distribučního zařízení</t>
  </si>
  <si>
    <t xml:space="preserve">" V ceně přeložky jsou náklady na:
 - demontování stávajícíhovenkovního  vedení NN mezi dvěma sloupy z kabelů AlFe4×50;
- provedení nového vedení NN pomocí kabelu AES4×50;
- nový sloup z PB vč. zemních prací a základu;
- ostatní práce související s přeložením distribučního zařízení - tj. ostatní stavební a montážní práce, materiál, dočasné odpojení, demontáž konzoly, náklady na veškerá rozhodnutí, poplatky, projekční, inženýrské a geodetické činnosti, případné náklady na uložení věcného břemene, apod. " </t>
  </si>
  <si>
    <t>CELKEM</t>
  </si>
  <si>
    <t>Jednotkové položky zahrnují vedlejší rozpočtové náklady, náklady na montáž, dopravu, apod. a předepsané zkoušky, revize, manipulační řády, zaškolení obsluhy, není-li uvedeno jinak.</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</si>
  <si>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</si>
  <si>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Objekt:  ZPEVNĚNÉ PLOCHY, SADOVÉ ÚPRAVY</t>
  </si>
  <si>
    <t>Část:   BOURACÍ PRÁCE</t>
  </si>
  <si>
    <t>JKSO:   937, 823</t>
  </si>
  <si>
    <t>HSV</t>
  </si>
  <si>
    <t>Práce a dodávky HSV</t>
  </si>
  <si>
    <t>Zemní práce</t>
  </si>
  <si>
    <t>001</t>
  </si>
  <si>
    <t>Odstranění křovin a stromů průměru kmene do 100 mm i s kořeny sklonu terénu do 1:5 z celkové plochy přes 100 do 500 m2 strojně</t>
  </si>
  <si>
    <t>m2</t>
  </si>
  <si>
    <t>" Odstranění keřů nutných pro provedení bouracích prací. "</t>
  </si>
  <si>
    <t xml:space="preserve">" Odstranění skupiny keřů - živého plotu - č. 14 " </t>
  </si>
  <si>
    <t xml:space="preserve">" Odstranění skupiny keřů č. 35 " </t>
  </si>
  <si>
    <t>" V ceně zahrnut i zásyp po vybourání kořenových částí, vyrovnání povrchu. "</t>
  </si>
  <si>
    <t>Odstranění stromů listnatých průměru kmene do 300 mm</t>
  </si>
  <si>
    <t>kus</t>
  </si>
  <si>
    <t>" Kácení stromů nutných pro provedení bouracích prací "</t>
  </si>
  <si>
    <t>" Kácení stromů č. 27, 28, 40, 41, 42, 66 " 1+1+1+1+1+1</t>
  </si>
  <si>
    <t>" V ceně obsaženo kácení, odvětvení a uložení dřevin na skládku k přípravě na likvidaci "</t>
  </si>
  <si>
    <t>Odstranění stromů listnatých průměru kmene do 500 mm</t>
  </si>
  <si>
    <t>" Kácení stromů č. 39, 43, 74 " 1+1+1</t>
  </si>
  <si>
    <t>Odstranění stromů listnatých průměru kmene do 700 mm</t>
  </si>
  <si>
    <t>" Kácení stromu č. 36 "</t>
  </si>
  <si>
    <t>Odstranění stromů jehličnatých průměru kmene do 300 mm</t>
  </si>
  <si>
    <t>" Kácení skupiny stromů č. 14 (10 ks) " 10</t>
  </si>
  <si>
    <t>Odstranění pařezů D do 300 mm</t>
  </si>
  <si>
    <t>" Ostranění pařezů stromů listnatých - č. 27, 28, 40, 41, 42, 66 "</t>
  </si>
  <si>
    <t>" Ostranění pařezů stromů jehličnatých - skupina stromů č. 14 "</t>
  </si>
  <si>
    <t>" V ceně obsaženo vykopání a uložení pařezů na skládku k přípravě na likvidaci "</t>
  </si>
  <si>
    <t>Odstranění pařezů D do 500 mm</t>
  </si>
  <si>
    <t>" Ostranění pařezů stromů listnatých - č. 39, 43 "</t>
  </si>
  <si>
    <t>Odstranění pařezů D do 700 mm</t>
  </si>
  <si>
    <t>" Ostranění pařezů stromů listnatých - č. 74 "</t>
  </si>
  <si>
    <t>Odstranění pařezů D do 900 mm</t>
  </si>
  <si>
    <t>" Ostranění pařezů stromů listnatých - č. 36 "</t>
  </si>
  <si>
    <t>Rozebrání dlažeb z betonových nebo kamenných dlaždic komunikací pro pěší ručně</t>
  </si>
  <si>
    <t>" Odstranění dlažby kolem objektu RD " 35,0</t>
  </si>
  <si>
    <t>" Plocha rozebírané dlažby dle měření plochy v rýsovacím programu "</t>
  </si>
  <si>
    <t>Rozebrání dlažeb ze zámkových dlaždic komunikací pro pěší ručně</t>
  </si>
  <si>
    <t>" Odstranění zámkové dlažby kolem objektů, chodníků  - cesta do altánu " (5,75)</t>
  </si>
  <si>
    <t>" Případné nutné vybourání vjezdů a vstupů na pozemek " (6,95+2,8)</t>
  </si>
  <si>
    <t>" Plochy rozebírané dlažby dle měření plochy v rýsovacím programu "</t>
  </si>
  <si>
    <t>113106901 SPC</t>
  </si>
  <si>
    <t>Roztřídění / odstranění travin z bouraných dlažeb vč. likvidace - Specifikace dle PD</t>
  </si>
  <si>
    <t>" Odstranění travin ze spár bouraných dlažeb vč. roztřídění a likvidace. " 35,0+15,5</t>
  </si>
  <si>
    <t>Odstranění podkladu z kameniva drceného tl 200 mm ručně</t>
  </si>
  <si>
    <t>" Odstrannění plochy ručně "</t>
  </si>
  <si>
    <t>" Odstranění podkladu pod zámkovou dlažbou " (5,75)</t>
  </si>
  <si>
    <t>" Odstranění podkladu pod případně bouranou zámkovou dlažbou " (6,95+2,8)</t>
  </si>
  <si>
    <t>" Odstranění podkladu pod dlažbou " 35,0</t>
  </si>
  <si>
    <t>" Odstranění případné štěrkové plochy za sjezdem na pozemek k betonové ploše " 92,0</t>
  </si>
  <si>
    <t>" Plocha případného odstranění štěrkové plochy dle měření plochy v rýsovacím programu "</t>
  </si>
  <si>
    <t>Odstranění podkladu z kameniva drceného tl 300 mm ručně</t>
  </si>
  <si>
    <t>" Odstranění podkladu betonových ploch - vrchní vrstvy - ručně "</t>
  </si>
  <si>
    <t>" Odstranění podkladu  pod betonem kolem objektu RD " 19,15+3,45+1,45</t>
  </si>
  <si>
    <t>Odstranění podkladu z betonu vyztuženého sítěmi tl 300 mm ručně</t>
  </si>
  <si>
    <t>" Odstranění betonových ploch - vrchní vrstvy - ručně "</t>
  </si>
  <si>
    <t>" Odstranění betonové vrstvy kolem objektu RD - vstupy " 19,15+3,45+1,45</t>
  </si>
  <si>
    <t>" Plochy bourané betonové vrrstvy dle měření plochy v rýsovacím programu "</t>
  </si>
  <si>
    <t>Vytrhání obrub krajníků obrubníků stojatých</t>
  </si>
  <si>
    <t>m</t>
  </si>
  <si>
    <t>" Vytrhání stojatých obrub - silničních a chodníkových - okolo vstupů na pozemek, bourané dlažby k altánu " (2,3+5,5)+(1,2+1,2+3,7+5,5+5,4)</t>
  </si>
  <si>
    <t>" V ceně také vybourání lože. "</t>
  </si>
  <si>
    <t>Vytrhání obrub záhonových</t>
  </si>
  <si>
    <t>" Vytrhání obrub záhonových - okolo dlážděného vstupu do objektu " (10,5+7,2)</t>
  </si>
  <si>
    <t>18</t>
  </si>
  <si>
    <t>221</t>
  </si>
  <si>
    <t>119999901 SPC</t>
  </si>
  <si>
    <t xml:space="preserve">D+M Zajištění ochrany stávajících sloupů elektrovedení - Specifikace dle PD </t>
  </si>
  <si>
    <t>" Provedení ochrany sloupů elektrovedení při provádění bouracích prací. "</t>
  </si>
  <si>
    <t>" V ceně veškeré nutné příslušenství související s ochranou sloupů elektrovedení - např. ochrana obedněním vč. pozdějšího odstranění, případné očištění a úpravy, apod.  V ceně také přesun hmot. "</t>
  </si>
  <si>
    <t>19</t>
  </si>
  <si>
    <t>119999903 SPC</t>
  </si>
  <si>
    <t xml:space="preserve">D+M Zajištění ochrany vč. případné opravy stávajících vstupů, vjezdů na pozemek z ulice Žižkova u RD - Specifikace dle PD </t>
  </si>
  <si>
    <t>" Ochrana / oprava stávajících vjezdů, vstupúů na pozemek RD z ulice Žižkova. " 2,8+6,95</t>
  </si>
  <si>
    <t>" Ochrana + její odstranění stávajících vjezdů, vstupů, vč. pozdějšího odstranění, případná oprava, dodání prvků zajišťujících pojezd, (plechové plotny, …), a další nutné práce související s provedením ochrany a případné opravy jezdů a vstupů na pozemek. "</t>
  </si>
  <si>
    <t>Zásyp jam po pařezech D pařezů do 300 mm</t>
  </si>
  <si>
    <t xml:space="preserve">" Zásyp jam po pařezech výkopkem z horniny získané při dobývání pařezů s hrubým urovnáním povrchu " </t>
  </si>
  <si>
    <t>Zásyp jam po pařezech D pařezů do 500 mm</t>
  </si>
  <si>
    <t>Zásyp jam po pařezech D pařezů do 700 mm</t>
  </si>
  <si>
    <t>Zásyp jam po pařezech D pařezů do 900 mm</t>
  </si>
  <si>
    <t>24</t>
  </si>
  <si>
    <t>m3</t>
  </si>
  <si>
    <t>103</t>
  </si>
  <si>
    <t>zemina pro terénní úpravy - tříděná</t>
  </si>
  <si>
    <t>t</t>
  </si>
  <si>
    <t>231</t>
  </si>
  <si>
    <t>Plošná úprava terénu do 500 m2 zemina tř 1 až 4 nerovnosti do 150 mm v rovinně a svahu do 1:5</t>
  </si>
  <si>
    <t>" Úprava terénu po vybouraných skladbách komunikace " 35,0+15,5+24,05</t>
  </si>
  <si>
    <t>184813211 RTO</t>
  </si>
  <si>
    <t>Ochranné oplocení křovin v rovině nebo na svahu do 1:5, výšky do 1500 mm</t>
  </si>
  <si>
    <t>" Ochranné oplocení pro křioviny nebourané - č. 24, 26, 31, 32. " 31,4+22,0+12,6+9,4</t>
  </si>
  <si>
    <t>Ochrana kmene průměru do 300 mm bedněním výšky do 2 m</t>
  </si>
  <si>
    <t xml:space="preserve">" Zřízení a odstranění ochrany stávajících stromlů do průměru kmene 300 mm - stromů v blízkosti provádění prací nyní nekácených. " </t>
  </si>
  <si>
    <t>" Ochrana stromů v okolí bouracích prací nyní nekácených - č. 29, 33, 34, 58, 59, 60, 61, 65, 73 "</t>
  </si>
  <si>
    <t>Ochrana kmene průměru přes 300 do 500 mm bedněním výšky do 2 m</t>
  </si>
  <si>
    <t xml:space="preserve">" Zřízení a odstranění ochrany stávajících stromlů do průměru kmene 500 mm - stromů v blízkosti provádění prací nyní nekácených. " </t>
  </si>
  <si>
    <t xml:space="preserve">" Ochrana stromů v okolí bouracích prací nyní nekácených - č. 25, 67 " </t>
  </si>
  <si>
    <t>Ochrana kmene průměru přes 500 do 700 mm bedněním výšky do 2 m</t>
  </si>
  <si>
    <t xml:space="preserve">" Zřízení a odstranění ochrany stávajících stromlů do průměru kmene 700 mm - stromů v blízkosti provádění prací nyní nekácených. " </t>
  </si>
  <si>
    <t xml:space="preserve">" Ochrana stromů v okolí bouracích prací nyní nekácených - č. 30 " </t>
  </si>
  <si>
    <t>9</t>
  </si>
  <si>
    <t>Ostatní konstrukce a práce-bourání</t>
  </si>
  <si>
    <t>013</t>
  </si>
  <si>
    <t>963053999 SPC</t>
  </si>
  <si>
    <t>Vybourání schodišťových stupňů mezi RD a kůlnou - Specifikace dle PD</t>
  </si>
  <si>
    <t>" Bourání schodišťových stupňů mezi RD a kůlnou " 0,55*1,4</t>
  </si>
  <si>
    <t>" V ceně veškeré nutné práce související s vybourání stávajících schodišťových stupňů vč. odvozu suti. "</t>
  </si>
  <si>
    <t>32</t>
  </si>
  <si>
    <t>966071901 SPC</t>
  </si>
  <si>
    <t>Odstranění stávajícího oplocení z pletiva vč. případné spodní desky - Specifikace dle PD</t>
  </si>
  <si>
    <t>" Vybourání stávajícího oplocení a branky, vč. odstranění základů a veškerých prvků oplocení - např. odstranění obložení, informativních tabulí vč. veškerých nutných prací spojených s odstraněním oplocení. "</t>
  </si>
  <si>
    <t>" V ceně také výkopové práce, uvedení terénu do stavu předepsaného PD po vybourání - zásyp zeminou z výkopu vč. případného dovozu zeminy, přesun suti, apod. "</t>
  </si>
  <si>
    <t>33</t>
  </si>
  <si>
    <t>966071902 SPC</t>
  </si>
  <si>
    <t>34</t>
  </si>
  <si>
    <t>997</t>
  </si>
  <si>
    <t>997999800 SPC</t>
  </si>
  <si>
    <t>Náklady spojené s odvozem a likvidací biologického odpadu</t>
  </si>
  <si>
    <t>" Náklady spojené s odstranění stávajících stromů - předpokládaná hmotnost - cca 7,0 t "</t>
  </si>
  <si>
    <t>997999901 SPC</t>
  </si>
  <si>
    <t>Náklady spojené s odvozem a uložením suti - lože pod komunikacemi</t>
  </si>
  <si>
    <t>" Likvidace vybouraného materiálu " 41,325+10,582</t>
  </si>
  <si>
    <t>35a</t>
  </si>
  <si>
    <t>" - Nakládání suti na dopravní prostředky pro vodorovnou dopravu. "</t>
  </si>
  <si>
    <t>35b</t>
  </si>
  <si>
    <t>" - Vodorovná doprava suti ze sypkých materiálů do 1 km se složením a hrubým urovnáním. "</t>
  </si>
  <si>
    <t>35c</t>
  </si>
  <si>
    <t>" - Příplatek ZKD 1 km u vodorovné dopravy suti ze sypkých materiálů - uvažována skládka ve vzdálenosti do 6 km "</t>
  </si>
  <si>
    <t>35d</t>
  </si>
  <si>
    <t>" - Poplatek za uložení na skládce (skládkovné) zeminy a kamení kód odpadu 17 05 04 "</t>
  </si>
  <si>
    <t xml:space="preserve">" Včetně naložení, svislého a vodorovného přesunu suti, odvoz stavební suti, likvidace v souladu se zákonem č. 185/2001 Sb., o odpadech dle technologie a místa určené zhotovitelem, včetně poplatků za uložení odpadu. " </t>
  </si>
  <si>
    <t>997999902 SPC</t>
  </si>
  <si>
    <t>" Likvidace vybouraného materiálu " 8,925+4,03+15,152+5,084+0,708</t>
  </si>
  <si>
    <t>36a</t>
  </si>
  <si>
    <t>36b</t>
  </si>
  <si>
    <t>" - Vodorovná doprava suti z kusových materiálů do 1 km se složením a hrubým urovnáním. "</t>
  </si>
  <si>
    <t>36c</t>
  </si>
  <si>
    <t>" - Příplatek ZKD 1 km u vodorovné dopravy suti z kusových materiálů - uvažována skládka ve vzdálenosti do 6 km "</t>
  </si>
  <si>
    <t>36d</t>
  </si>
  <si>
    <t>" - Poplatek za uložení na skládce (skládkovné) stavebního odpadu železobetonového / betonového kód odpadu 17 01 01 "</t>
  </si>
  <si>
    <t>99</t>
  </si>
  <si>
    <t>Přesun hmot</t>
  </si>
  <si>
    <t>Přesun hmot pro pozemní komunikace s krytem z kamene</t>
  </si>
  <si>
    <t>Přesun hmot pro sadovnické a krajinářské úpravy vodorovně do 5000 m</t>
  </si>
  <si>
    <t>HZS</t>
  </si>
  <si>
    <t>HZS1291</t>
  </si>
  <si>
    <t>Hodinová zúčtovací sazba pomocný stavební dělník</t>
  </si>
  <si>
    <t>hod</t>
  </si>
  <si>
    <t>ZPEVNĚNÉ PLOCHY + SADOVÉ ÚPRAVY - BOURACÍ PRÁCE</t>
  </si>
  <si>
    <t>Čerpání vody na dopravní výšku do 10 m průměrný přítok do 500 l/min</t>
  </si>
  <si>
    <t>Pohotovost čerpací soupravy pro dopravní výšku do 10 m přítok do 500 l/min</t>
  </si>
  <si>
    <t>den</t>
  </si>
  <si>
    <t>Dočasné zajištění potrubí ocelového nebo litinového DN do 500 mm</t>
  </si>
  <si>
    <t>Dočasné zajištění potrubí z PE DN do 500 mm</t>
  </si>
  <si>
    <t>Dočasné zajištění potrubí betonového, ŽB nebo kameninového DN do 500 mm</t>
  </si>
  <si>
    <t>Dočasné zajištění kabelů a kabelových tratí z 6 volně ložených kabelů</t>
  </si>
  <si>
    <t>Příplatek za ztížení vykopávky v blízkosti podzemního vedení</t>
  </si>
  <si>
    <t>Zřízení příložného pažení stěn výkopu hl do 4 m</t>
  </si>
  <si>
    <t>Odstranění příložného pažení stěn hl do 4 m</t>
  </si>
  <si>
    <t>Zřízení rozepření stěn při pažení příložném hl do 4 m</t>
  </si>
  <si>
    <t>Odstranění rozepření stěn při pažení příložném hl do 4 m</t>
  </si>
  <si>
    <t>Zásyp jam, šachet rýh nebo kolem objektů sypaninou se zhutněním</t>
  </si>
  <si>
    <t>" - Nakládání výkopku z hornin třídy těžitelnosti I, skupiny 1 až 3 do 100 m3 "</t>
  </si>
  <si>
    <t>" - Vodorovné přemístění do 6000 m výkopku/sypaniny z horniny třídy těžitelnosti I, skupiny 1 až 3 "</t>
  </si>
  <si>
    <t>" - Uložení sypaniny na skládky nebo meziskládky "</t>
  </si>
  <si>
    <t>015</t>
  </si>
  <si>
    <t>Přesun hmot pro nádrže, jímky, zásobníky a jámy betonové monolitické v do 25 m</t>
  </si>
  <si>
    <t>" Stavební práce a dodávky spojené s provedením funkčního celku HSV - výpomoce, doplňkové práce a dodávky,kompletace apod. "</t>
  </si>
  <si>
    <t>8</t>
  </si>
  <si>
    <t>Trubní vedení</t>
  </si>
  <si>
    <t>Jednotkové položky zahrnují vedlejší rozpočtové náklady, náklady montáž, dopravu, apod. a předepsané zkoušky, revize, manipulační řády, zaškolení obsluhy, není-li uvedeno jinak.</t>
  </si>
  <si>
    <t>Objekt:   SO 01 - RD + kůlna</t>
  </si>
  <si>
    <t>JKSO:   937</t>
  </si>
  <si>
    <t>" Vytrhání obrub - bourání potrubí " 2,0</t>
  </si>
  <si>
    <t>Vytrhání obrub z dlažebních kostek</t>
  </si>
  <si>
    <t>Hloubení rýh zapažených š do 800 mm v hornině třídy těžitelnosti I, skupiny 3 objem do 20 m3 strojně</t>
  </si>
  <si>
    <t>Zřízení příložného pažení a rozepření stěn rýh hl do 2 m</t>
  </si>
  <si>
    <t>Odstranění příložného pažení a rozepření stěn rýh hl do 2 m</t>
  </si>
  <si>
    <t>Zhutnění podloží z hornin soudržných nebo nesoudržných pod násypy</t>
  </si>
  <si>
    <t>583</t>
  </si>
  <si>
    <t>58343930</t>
  </si>
  <si>
    <t>kamenivo drcené hrubé frakce 16/32</t>
  </si>
  <si>
    <t>Komunikace</t>
  </si>
  <si>
    <t>596999101 SPC</t>
  </si>
  <si>
    <t>D+M Konstrukce komunikace se živičným krytem - obnovení - Specifikace dle PD</t>
  </si>
  <si>
    <t>" V ceně : "</t>
  </si>
  <si>
    <t xml:space="preserve">" Cena skladby včetně ztratného " </t>
  </si>
  <si>
    <t xml:space="preserve">871999901 SPC </t>
  </si>
  <si>
    <t>Osazení obruby z drobných kostek bez boční opěry do lože z betonu prostého třídy C 12/15</t>
  </si>
  <si>
    <t>Osazení obruby z drobných kostek s boční opěrou do lože z betonu prostého třídy C 12/15</t>
  </si>
  <si>
    <t>58381007 RTO</t>
  </si>
  <si>
    <t>kostka dlažební žula drobná</t>
  </si>
  <si>
    <t>Osazení silničního obrubníku betonového stojatého s boční opěrou do lože z betonu prostého třídy C 12/15</t>
  </si>
  <si>
    <t>" Zpětné osazení silničního obrubníku. " 2,0</t>
  </si>
  <si>
    <t>965005901 SPC</t>
  </si>
  <si>
    <t>D+M Ochrana / DMTŽ + zpětná MTŽ stávajícího oplocení při provádění stavebních prací - Specifikace dle PD</t>
  </si>
  <si>
    <t xml:space="preserve">" Ochrana stávajícího oplocení před poškozením, vyvrácením / dočasná demontáž, uskladnění a zpětná montáž při provádění stavebních prací . " </t>
  </si>
  <si>
    <t xml:space="preserve">" V ceně veškerý nutný materiál proti poškození stávajícího oplocení / pro doočasnou demontáž, uskladnění a zpětnou montáž  - např. ochranné bednění, stojky pro podchycení, kotvící prvky, apod … .V ceně také přesun hmot. " </t>
  </si>
  <si>
    <t>971</t>
  </si>
  <si>
    <t xml:space="preserve">" Očištění před zpětným osazením " </t>
  </si>
  <si>
    <t>Náklady spojené s odvozem a uložením suti - asfalt a živice z komunikací</t>
  </si>
  <si>
    <t>" - Poplatek za uložení na skládce (skládkovné) odpadu asfaltového bez dehtu kód odpadu 17 03 02 "</t>
  </si>
  <si>
    <t>Přesun hmot pro pozemní komunikace s krytem z kamene, monolitickým betonovým nebo živičným</t>
  </si>
  <si>
    <t>36</t>
  </si>
  <si>
    <t>Přesun hmot pro trubní vedení z trub z plastických hmot otevřený výkop</t>
  </si>
  <si>
    <t>997999911 SPC</t>
  </si>
  <si>
    <t>Náklady spojené s odvozem a uložením suti - demolice objektů - základy</t>
  </si>
  <si>
    <t>17a</t>
  </si>
  <si>
    <t>" - Vnitrostaveništní doprava suti a vybouraných hmot pro budovy v do 6 m s použitím mechanizace "</t>
  </si>
  <si>
    <t>17b</t>
  </si>
  <si>
    <t>" - Vodorovná doprava suti s naložením a složením na skládku do 1 km "</t>
  </si>
  <si>
    <t>17c</t>
  </si>
  <si>
    <t>" - Příplatek k vodorovnému přemístění suti na skládku ZKD 1 km přes 1 km - uvažována skládka ve vzdálenosti do 6 km  "</t>
  </si>
  <si>
    <t>" - Poplatek za uložení na skládce (skládkovné) stavebního odpadu železobetonového kód odpadu 17 01 01 "</t>
  </si>
  <si>
    <t>978</t>
  </si>
  <si>
    <t xml:space="preserve">Vybourání stávajícího potrubí vodovodu - Specifikace dle PD </t>
  </si>
  <si>
    <t xml:space="preserve">871999902 SPC </t>
  </si>
  <si>
    <t xml:space="preserve">Odstranění armatur na potrubí vodovodu vč. vodoměru a přáslušenství - Specifikace dle PD </t>
  </si>
  <si>
    <t xml:space="preserve">871999903 SPC </t>
  </si>
  <si>
    <t>D+M Zajištění zaslepení stávajícího řadu vč. uzavření vodovodní přípojky - Specifikace dle PD</t>
  </si>
  <si>
    <t>" Uzavření bourané vodovodní přípojky vč. zajištění zaslepení stávajícího potrubí řadu. "</t>
  </si>
  <si>
    <t xml:space="preserve">" V ceně veškeré nutné práce a materiál související s uzavřením a zaslepením stávajícího řadu v místě bourané přípojky vč. přesunu hmot. " </t>
  </si>
  <si>
    <t>35</t>
  </si>
  <si>
    <t xml:space="preserve">Odstranění armatur na potrubí plynovodu vč. plynoměru a přáslušenství - Specifikace dle PD </t>
  </si>
  <si>
    <t>Odplynění a inertizace ocelového potrubí DN do 100 mm</t>
  </si>
  <si>
    <t>Zřízení podsypu nebo podkladu ze sypaniny tl 300 mm</t>
  </si>
  <si>
    <t>997221625 RTO</t>
  </si>
  <si>
    <t>Objekt:   SO 03 - Včelín</t>
  </si>
  <si>
    <t>" Plocha objektu dle měření plochy v rýsovacím programu "</t>
  </si>
  <si>
    <t>006</t>
  </si>
  <si>
    <t>Demolice budov dřevěných ostatních oboustranně obitých nebo omítnutých postupným rozebíráním</t>
  </si>
  <si>
    <t>" V ceně také zohledněna svislá a vodorovná doprava v rámci objektu a na staveništní skládku. "</t>
  </si>
  <si>
    <t>Demolice konstrukcí objektů z betonu železového těžkou mechanizací</t>
  </si>
  <si>
    <t>997999910 SPC</t>
  </si>
  <si>
    <t>Náklady spojené s odvozem a uložením suti - demolice objektů</t>
  </si>
  <si>
    <t>6a</t>
  </si>
  <si>
    <t>6b</t>
  </si>
  <si>
    <t>6c</t>
  </si>
  <si>
    <t>" - Poplatek za uložení na skládce (skládkovné) stavebního odpadu směsného kód odpadu 17 09 04 "</t>
  </si>
  <si>
    <t>7a</t>
  </si>
  <si>
    <t>7b</t>
  </si>
  <si>
    <t>7c</t>
  </si>
  <si>
    <t>7d</t>
  </si>
  <si>
    <t>SO 03 - VČELÍN - BOURACÍ PRÁCE</t>
  </si>
  <si>
    <t xml:space="preserve">   02 - BOURACÍ PRÁCE OBJEKTU</t>
  </si>
  <si>
    <t>" V ceně i pozdější odstranění oplocení. "</t>
  </si>
  <si>
    <t>Objekt:   SO 02 - Altán</t>
  </si>
  <si>
    <t>" Plocha objektů dle měření plochy v rýsovacím programu "</t>
  </si>
  <si>
    <t xml:space="preserve">" Bourání altánu " </t>
  </si>
  <si>
    <t>988999901 SPC</t>
  </si>
  <si>
    <t>Vyklizení objektu před započetím bouracích prací - Specifikace dle PD</t>
  </si>
  <si>
    <t>988999902 SPC</t>
  </si>
  <si>
    <t>" V ceně také přesun hmot a suti "</t>
  </si>
  <si>
    <t>8a</t>
  </si>
  <si>
    <t>8b</t>
  </si>
  <si>
    <t>8c</t>
  </si>
  <si>
    <t>SO 02 - ALTÁN - BOURACÍ PRÁCE</t>
  </si>
  <si>
    <t>SO 02 - ALTÁN - ODPOJENÍ OD SILOVÉHO VEDENÍ</t>
  </si>
  <si>
    <t>Část:   ODPOJENÍ OD SILOVÉHO VEDENÍ</t>
  </si>
  <si>
    <t>" Zásyp po vybouraném podzemním podlaží RD " 179,59</t>
  </si>
  <si>
    <t>968082901 SPC</t>
  </si>
  <si>
    <t>Odstranění stávajících dveří vč. okolního dřevěného obkladu / zárubně  mezi kůlnou a schodištěm v celé šířce průchodu vč. veškerého příslušenství  - Specifikace dle PD</t>
  </si>
  <si>
    <t>" Odstranění stávajících dřevěných dveří vč. veškerého příslušenství "</t>
  </si>
  <si>
    <t>" V ceně odstranění stávajících dveří, střešního zakrytí, oplechování hran, odstranění vedení elektro, a dalšího příslušenství vč. odvozu a likvidace suti. "</t>
  </si>
  <si>
    <t>968999901 SPC</t>
  </si>
  <si>
    <t>Přemístění / příp. odstranění stávající buňky vč. veškerého příslušenství - Specifikace dle PD</t>
  </si>
  <si>
    <t xml:space="preserve">" Přemístění / příp. odstranění stávající buňky vč. veškerého příslušenství (případné podkladní panely, apod.). V ceně také nutné odpojení a přeložení (prodloužení) veškerého vedení inžanýrských sítí do buňky vč. prací s nimi spojených - např. elektro, voda, … .
Přesná specifikace prací a případné místo umístění - dle požadavků investora. " </t>
  </si>
  <si>
    <t xml:space="preserve">" V ceně veškeré nutné práce a materiál související s přemístěním / odstraněním a případným  přepojením / odpojením vedení instalací.  " </t>
  </si>
  <si>
    <t xml:space="preserve">" Bourání RD vč. podzemního podlaží " </t>
  </si>
  <si>
    <t>" Bourání 1. PP " (9,07*3,1+5,5*9,4)*2,25</t>
  </si>
  <si>
    <t>" Bourání 1. NP " (5,75*9,2+9,5*2,7+9,2*5,45)*3,6+(3,1*1,8+4,8*1,8)*2,6+(9,7*5,7)*2,6+(6,015*7,7)*2,6+(2,1*7,7*0,5)*2,6</t>
  </si>
  <si>
    <t>" Bourání 2. NP, podkroví " (9,2*13,9*1,6+9,2*13,9*2,1*0,5)+(0,45*3,0*1,6+0,45*3,0*2,1*0,5)+(9,7*5,7*1,6)+(6,015*7,7*1,6+2,1*7,7*1,6*0,5)+(9,7*5,7*2,1*0,5)+((6,015*7,7*2,1+2,1*7,7*2,1*0,5)*0,5)</t>
  </si>
  <si>
    <t xml:space="preserve">" V ceně demolice budovy, podlahy, základové / podkladní desky, stropních konstrukcí, konstrukce zastřešení, střešního pláště včetně klempířských konstrukcí, výplní otvorů včetně mříží, vnitřních instalací. 
V ceně pomocné lešení, bezpečnostní opatření při demoličních pracích, kropení a vytváření vodní clony, podpěrné konstrukce při bouracích pracích, případné nutné odpojení od sousedních objektů, úpravu okolní pláně s vyrovnáním výškových rozdílů apod. 
V ceně i případné drobné zemní práce pro přístup k bouraným základům. " </t>
  </si>
  <si>
    <t>988</t>
  </si>
  <si>
    <t>98899900 SPC</t>
  </si>
  <si>
    <t>D+M Práce spojené s demolicí konstrukcí obsahující azbest - Specifikace dle PD</t>
  </si>
  <si>
    <t>" Odstraňování bude prováděno specializovanou firmou, práce bude probíhat v uzavřeném vzduchotěsném kontrolovaném pásmu. Vstup, doprava odpadu, nebo nářadí z a do pásma bude přes dekontaminační komory a dekontaminační personální systém (jednorázové ochranné prac.pomůcky, odsátí nečistot z oděvů apod.)."</t>
  </si>
  <si>
    <t>" V ceně systém lehkých přestavitelných konstrukcí např. dřevěná či kovová konstrukce potažena PE fólií o síle 0,6mm a napojení tohoto prostoru na odsávací zařízení s HEPA filtry třídy H13, které pomocí nasávacích otvorů s HEPA filtry H13 vytvoří požadovaný podtlak. Tento podtlak bude monitorován pro zabránění úniků azbestových vláken. Dále zajištěno zaslepení a ucpání otvorů jako jsou nasávací a výdechové mřížky."</t>
  </si>
  <si>
    <t>" Kontrolované pásmo se po demontáži panelů přeměří dle ČSN ISO EN 16000-7. K otevření a zrušení pásma dojede až po podlimitních výsledcích odebraných vzorků ovzduší. "</t>
  </si>
  <si>
    <t>" V průběhu prací budou materiály s obsahem azbestu a následně obaly s nebezpečným odpadem stříkány encapsulačním prostředkem aplikovaný tlakovým stříkacím zařízením. Dále také demontáž lešení a ochranných pásem."</t>
  </si>
  <si>
    <t>Vyklizení objektu před započetím bouracích prací - RD - Specifikace dle PD</t>
  </si>
  <si>
    <t xml:space="preserve">" Vystěhování  / odstranění vybavení RD na místo určení investorem. Půdorysná plocha celkem - ±  444,35 m2. " </t>
  </si>
  <si>
    <t>Vyklizení objektu před započetím bouracích prací - kůlna - Specifikace dle PD</t>
  </si>
  <si>
    <t>988999910 SPC</t>
  </si>
  <si>
    <t>Odpojení objektu RD od stávajícího silového vedení - Specifikace dle PD</t>
  </si>
  <si>
    <t>ZOHLEDNĚNO V CENĚ PŘELOŽKY VEDENÍ NN</t>
  </si>
  <si>
    <t>" Odpojení a demontáž kabelů vč. veškerého příslušenství. "</t>
  </si>
  <si>
    <t>988999911 SPC</t>
  </si>
  <si>
    <t>Odpojení objektu kůlny od stávajícího silového vedení vedeného z bouraného RD - Specifikace dle PD</t>
  </si>
  <si>
    <t>" V ceně odpojení od elektrokabelů vč. jejich ukončení, případné zemní práce spojené s odstraněním vedení kabeláže, pomocné konstrukce pro odstranění, zapravení terénu po bouracích pracích, zásyp vzniklých jam / rýh zeminou a další práce související s odstraněním a odpojením silového vedení.  "</t>
  </si>
  <si>
    <t>15a</t>
  </si>
  <si>
    <t>15b</t>
  </si>
  <si>
    <t>15c</t>
  </si>
  <si>
    <t>16a</t>
  </si>
  <si>
    <t>16b</t>
  </si>
  <si>
    <t>16c</t>
  </si>
  <si>
    <t>16d</t>
  </si>
  <si>
    <t>997999912 SPC</t>
  </si>
  <si>
    <t>Náklady spojené s odvozem a uložením suti - demolice objektů - azbest</t>
  </si>
  <si>
    <t>" Likvidace vybouraného materiálu - azbest.  Uvažovaná  hmotnost na 1 m2 → 15 kg " ((4,9*2,6*2)+(4,8*18,1*2)+(15,3*6,05*2)+(4,1*6,8)-(2,0*4,8))*0,015</t>
  </si>
  <si>
    <t>" Cena zahrnuje také naložení odpadu ve vzduchotěsném obalu, odvoz odpadu na skládku a EKO poplatek za uložení nebezpečného odpadu na skládce."</t>
  </si>
  <si>
    <t>" Azbestová plochá těsnění v některých přírubových spojích tlakových potrubí."</t>
  </si>
  <si>
    <t>" Volně ložená azbestová těsnění."</t>
  </si>
  <si>
    <t>" - Poplatek za uložení na skládce (skládkovné) stavebního odpadu s obsahem azbestu kód odpadu 17 06 05 "</t>
  </si>
  <si>
    <t>SO 01 - RD + KŮLNA - BOURACÍ PRÁCE</t>
  </si>
  <si>
    <t>Stavba:   Dostavba Domova pro seniory ve Vrchlabí - PD</t>
  </si>
  <si>
    <t>Odstranění podkladu živičného tl 200 mm ručně</t>
  </si>
  <si>
    <t xml:space="preserve">" Vytrhání obrub - z důvodů bourání připojení silového vedení " (2,0) </t>
  </si>
  <si>
    <t xml:space="preserve">Obdělání půdy hrabáním v rovině a svahu do 1:5 </t>
  </si>
  <si>
    <t>Obdělání půdy válením v rovině a svahu do 1:5</t>
  </si>
  <si>
    <t>Zapískování travnatých ploch vrstvou tl. do 20 mm v rovině nebo na svahu do 1:5 plochy do 1000 m2</t>
  </si>
  <si>
    <t>581</t>
  </si>
  <si>
    <t>58154421 RTO</t>
  </si>
  <si>
    <t>křemičitý písek sušený pytlovaný 0,25-2mm</t>
  </si>
  <si>
    <t>Hnojení půdy umělým hnojivem na široko v rovině a svahu do 1:5</t>
  </si>
  <si>
    <t>251</t>
  </si>
  <si>
    <t>hnojivo průmyslové Cererit</t>
  </si>
  <si>
    <t>kg</t>
  </si>
  <si>
    <t>Ošetření trávníku shrabáním v rovině a ve svahu do 1:5</t>
  </si>
  <si>
    <t>Sejmutí ornice tl vrstvy do 200 mm ručně</t>
  </si>
  <si>
    <t>Rozprostření ornice tl vrstvy do 200 mm v rovině nebo ve svahu do 1:5 ručně</t>
  </si>
  <si>
    <t>005</t>
  </si>
  <si>
    <t>osivo směs travní parková</t>
  </si>
  <si>
    <t>Provzdušnění trávníku s přísevem travního osiva plochy do 1000 m2 v rovině nebo na svahu do 1:5</t>
  </si>
  <si>
    <t>Prořezání trávníku s přísevem plochy do 1000 m2 v rovině nebo na svahu do 1:5</t>
  </si>
  <si>
    <t>00572410</t>
  </si>
  <si>
    <t>Zalití rostlin vodou plocha do 20 m2</t>
  </si>
  <si>
    <t>Chemické odplevelení před založením kultury nad 20 m2 postřikem na široko v rovině a svahu do 1:5</t>
  </si>
  <si>
    <t xml:space="preserve">183911901 SPC </t>
  </si>
  <si>
    <t>Dvojnásobný postřik trávníku přípravkem podporující růst a zakořenění</t>
  </si>
  <si>
    <t xml:space="preserve">" V ceně i dodávka vody " </t>
  </si>
  <si>
    <t>250</t>
  </si>
  <si>
    <t>25099911 SPC</t>
  </si>
  <si>
    <t>stimulátor zakořenění a růstu trávníku</t>
  </si>
  <si>
    <t>l</t>
  </si>
  <si>
    <t>189999801 SPC</t>
  </si>
  <si>
    <t>971999901 SPC</t>
  </si>
  <si>
    <t>971999902 SPC</t>
  </si>
  <si>
    <t>D+M Výškové napojení nové skladby na stávající zpevněné plochy - nových asfaltových a betonových ploch - Specifikace dle PD</t>
  </si>
  <si>
    <t xml:space="preserve">" V ceně:
 - řezání asfaltového / betonového krytu; 
 - frézování;
 - zarovnání styčných ploch;
 - úprava čela betonového / asfaltového krytu;
 - spojovací penetrační postřik;
 - zpětná zálivka spar / předláždění stávající plochy;
 - odvoz a uložení vybouraných hmot;
 - další nutné práce související s provedením napojení nových ploch na stávající. "  </t>
  </si>
  <si>
    <t>Očištění vybouraných obrubníků a krajníků silničních</t>
  </si>
  <si>
    <t>Očištění vybouraných obrubníků a krajníků zahradních</t>
  </si>
  <si>
    <t>" Očištění vybouraných obrubníků " 2,0</t>
  </si>
  <si>
    <t>Osazení zahradního obrubníku betonového do lože z betonu s boční opěrou do lože z betonu prostého třídy C 12/15</t>
  </si>
  <si>
    <t>Elektromontážní práce - Silnoproud - podzemní vedení</t>
  </si>
  <si>
    <t xml:space="preserve">210220020-D RTO </t>
  </si>
  <si>
    <t>" Vybourání stávajícího kabelového vedení od terénu v objektu. " 7,5</t>
  </si>
  <si>
    <t>210813011-D RTO</t>
  </si>
  <si>
    <t>46-M</t>
  </si>
  <si>
    <t>Zemní práce při extr.mont.pracích</t>
  </si>
  <si>
    <t>Náklady spojené s odvozem a uložením suti - obrubníky vč. lože, dlažby, betonová vozovka</t>
  </si>
  <si>
    <t>997999903 SPC</t>
  </si>
  <si>
    <t>D+M Ochrana zdiva nopovou fólií - Specifikace dle PD</t>
  </si>
  <si>
    <t xml:space="preserve">" Včetně kotvících a spojovacích prvků. Součástí ceny odstranění nesoudržných částí, očištění stávajícího nadzákladového zdiva a základů, vyspravení podkladu. V ceně také přesun hmot, odvoz suti. " </t>
  </si>
  <si>
    <t>" Nopová fólie podél stěn stávajícího objektu - napojení asfaltu " (1,0)*1,1</t>
  </si>
  <si>
    <t>971999903 SPC</t>
  </si>
  <si>
    <t>210812011-D RTO</t>
  </si>
  <si>
    <t xml:space="preserve">Odstranění krycí fólie kabeláže vč. odvozu a likvidace - Specifikace dle PD </t>
  </si>
  <si>
    <t xml:space="preserve">Odstranění kabeláže - vnitřní vedení -  vč. odvozu a likvidace - Specifikace dle PD </t>
  </si>
  <si>
    <t xml:space="preserve">Odstranění kabeláže - venkovní vedení  -  vč. odvozu a likvidace - Specifikace dle PD </t>
  </si>
  <si>
    <t xml:space="preserve">Odstranění ochranných trubek venkovního vedení kabeláže -  vč. odvozu a likvidace - Specifikace dle PD </t>
  </si>
  <si>
    <t>23</t>
  </si>
  <si>
    <t>39a</t>
  </si>
  <si>
    <t>39b</t>
  </si>
  <si>
    <t>39c</t>
  </si>
  <si>
    <t>39d</t>
  </si>
  <si>
    <t>51a</t>
  </si>
  <si>
    <t>51b</t>
  </si>
  <si>
    <t>51c</t>
  </si>
  <si>
    <t>51d</t>
  </si>
  <si>
    <t>52a</t>
  </si>
  <si>
    <t>52b</t>
  </si>
  <si>
    <t>52c</t>
  </si>
  <si>
    <t>52d</t>
  </si>
  <si>
    <t>210999901 SPC</t>
  </si>
  <si>
    <t>D+M Provedení šachty před vstupem do objektu vč. ukončení / odpojení kabeláže před jejich vstupem - Specifikace dle PD</t>
  </si>
  <si>
    <t>" Provedení kabelové šachty vč. ukončení stávajícího vedení. "</t>
  </si>
  <si>
    <t>" V ceně také odpojení / ukončení kabeláže, vč. zajištění pro pozdější napojení. "</t>
  </si>
  <si>
    <t xml:space="preserve">Odstranění zemnícího drátu / pásku pro vedení kabeláže - vč. odvozu a likvidace - Specifikace dle PD </t>
  </si>
  <si>
    <t>Náklady spojené s odvozem a uložením sypaniny / výkopku / navážky na skládku - do 6 km</t>
  </si>
  <si>
    <t>23-M</t>
  </si>
  <si>
    <t>Montáže potrubí</t>
  </si>
  <si>
    <t>Demontáž plastového potrubí dn do 110 mm</t>
  </si>
  <si>
    <t>obrubník betonový silniční 1000x150x250mm</t>
  </si>
  <si>
    <t>271</t>
  </si>
  <si>
    <t>" Příplatek - 10 % " (12,88)*0,1</t>
  </si>
  <si>
    <t>577144211 RTO</t>
  </si>
  <si>
    <t>573211107 RTO</t>
  </si>
  <si>
    <t>Odstranění podkladu z kameniva drceného tl 400 mm ručně</t>
  </si>
  <si>
    <t>" Vytrhání žulových kostek jako krajníků podél komunikace " (2,0)*2</t>
  </si>
  <si>
    <t>" Přídlažba u asfaltové komunikace ze žulových kostek - jeden řádek dvouřádku " (2,0)</t>
  </si>
  <si>
    <t>" Odstrannění podkladů asfaltové plochy ručně - bourání vodovodní přípojky " (5,3*(0,8+0,5*2))</t>
  </si>
  <si>
    <t>" Odstranění živičného vrstvy asfaltové komunikace ručně - bourání vodovodní přípojky " (5,3*(0,8+0,5*2))</t>
  </si>
  <si>
    <t>" Sejmutí ornice v místě rýh před jejich provedením pro vybourání vedení " 3,9*0,8</t>
  </si>
  <si>
    <t>" Hloubení rýhy pro zpřístupnění bouraného potrubí vedeného v terénu " (5,3+3,9)*0,8*1,75</t>
  </si>
  <si>
    <t>" Pažení rýhy pro zpřístupnění bouraného potrubí, 50 % " ((5,3+3,9)*1,75*2)*0,5</t>
  </si>
  <si>
    <t>" Zhutnění podloží před realizací zpevněných ploch - asfaltové komunikace " (5,3*(0,8+0,5*2))</t>
  </si>
  <si>
    <t>" Zpětný zásyp po vybourání potrubí vedeného v terénu zeminou z výkopů " (3,9)*0,8*1,75</t>
  </si>
  <si>
    <t>" Zpětný zásyp po vybourání potrubí vedeného v komunikaci štěrkem " (5,3)*0,8*1,75</t>
  </si>
  <si>
    <t>" Zásyp ze štěrkodrti pro potrubí v komunikaci " (7,42)*2,0</t>
  </si>
  <si>
    <t>" Úprava ploch před realizací sadových úprav - pro zatravněné plochy " 3,9*0,8</t>
  </si>
  <si>
    <t>" Úprava ploch před realizací zpevněných ploch."  (5,3*(0,8+0,5*2))</t>
  </si>
  <si>
    <t>" Zpětné rozprostření sejmuté ornice " 3,12</t>
  </si>
  <si>
    <t>" Úprava zeminy před dosevem -1x  " (3,12)*1</t>
  </si>
  <si>
    <t>" Úprava zeminy před dosevem - 1x  " (3,12)*1</t>
  </si>
  <si>
    <t>" Provzdušnění trávníku s přísevem osiva - zpětné položení stávajícího trávníku - ornice " 3,9*0,8</t>
  </si>
  <si>
    <t>" Prořezání trávníku s přísevem osiva - zpětné položení stávajícího trávníku - ornice " 3,9*0,8</t>
  </si>
  <si>
    <t>" Osivo jako přísev při obnově stávajícího trávníku - provzdušnění - spotřeba 5 g/m2 " (3,12)*0,005</t>
  </si>
  <si>
    <t>" Osivo jako přísev při obnově stávajícího trávníku - prořezání - spotřeba 5 g/m2 " (3,12)*0,005</t>
  </si>
  <si>
    <t>" Provedení zapískování trávníku vrstvou písku - zatravněné plochy - zpětné dání ornice " 3,9*0,8</t>
  </si>
  <si>
    <t>" Písek pro zapískování trávníku - spotřeba 9,8 kg/m2 " (3,12)*0,0098</t>
  </si>
  <si>
    <t>" Dvojnásobný postřik trávníku přípravkem podporující zakořenění a růst - zatravněné plochy  " (3,12)</t>
  </si>
  <si>
    <t>" Spotřeba - 50 ml / 100 m2 → 0,0005 l / 1 m2 " (0,0005*(3,12))*2</t>
  </si>
  <si>
    <t>" Dvojnásobné odplevelení trávníku před realizací sadových úprav. " (3,12)*2</t>
  </si>
  <si>
    <t>" Hnojení půdy travnatých ploch hnojivy " ((3,12)*0,02)/1000</t>
  </si>
  <si>
    <t>" Hnojivo pro hnojení travnatých ploch - spotřeba 20 g/m2 " (3,12)*0,02</t>
  </si>
  <si>
    <t>" Ošetření trávníku " 3,12</t>
  </si>
  <si>
    <t>" Zalití travnatých ploch po provzdušnění a dodání semen - 15 l na 1 m2 " 0,015*(3,12)</t>
  </si>
  <si>
    <t>" Odvoz zeminy z výkopových prací - zemina " 12,88-5,46</t>
  </si>
  <si>
    <t>" Asfaltová plocha " (5,3*(0,8+0,5*2))</t>
  </si>
  <si>
    <t>" - Asfaltový beton střednězrnný ABS II - tl. 50 mm - 10,5 m2 "</t>
  </si>
  <si>
    <t>" - Spojovací postřik asfaltem - 0,30 kg/m2 - 10,5 m2 "</t>
  </si>
  <si>
    <t>" - Obalované kamenivo střednězrnné OKS I - tl. 70 mm - 10,5 m2 "</t>
  </si>
  <si>
    <t>" - Podklad ze štěrkodrti ŠD frakce 0-32 mm - tl. 200 mm - 10,5 m2 "</t>
  </si>
  <si>
    <t>" - Podklad ze štěrkodrti ŠD frakce 32-63 mm - tl. 170 mm - 10,5 m2 "</t>
  </si>
  <si>
    <t>" Rezerva kostek pro krajníky při bourání potrubí - 20 %" (2,0*0,2)*0,2</t>
  </si>
  <si>
    <t>Očištění dlažebních kostek drobných s původním spárováním živičnou směsí nebo MC</t>
  </si>
  <si>
    <t>" Očištění dlažebních kostek jako krajníků před zpětným osazením " (2,0)*0,2</t>
  </si>
  <si>
    <t>" Likvidace vybouraného materiálu " 4,293</t>
  </si>
  <si>
    <t>" Likvidace vybouraného materiálu " 5,533</t>
  </si>
  <si>
    <t>" Likvidace vybouraného materiálu " 0,41+0,46</t>
  </si>
  <si>
    <t>" Výškové napojení asfaltových ploch na stávající komunikaci " 5,3+5,3+0,8</t>
  </si>
  <si>
    <t>SO 01 - RD - ODPOJENÍ OBJEKTU OD PLYNOVODU</t>
  </si>
  <si>
    <t>Část:    ODPOJENÍ OBJEKTU OD PLYNOVODU</t>
  </si>
  <si>
    <t>SO 01 - RD - ODPOJENÍ OBJEKTU OD VODOVODU</t>
  </si>
  <si>
    <t>SO 01 - RD - ODPOJENÍ OBJEKTU OD KANALIZACE</t>
  </si>
  <si>
    <t>Část:    ODPOJENÍ OBJEKTU OD VODOVODU</t>
  </si>
  <si>
    <t>Část:    ODPOJENÍ OBJEKTU OD KANALIZACE</t>
  </si>
  <si>
    <t xml:space="preserve">" V ceně také zohledněna lepivost vytěžené zeminy a její svislé přemístění. " </t>
  </si>
  <si>
    <t>Hloubení jam zapažených v hornině třídy těžitelnosti II, skupiny 4 objem do 20 m3 strojně</t>
  </si>
  <si>
    <t>" - Nakládání výkopku z hornin třídy těžitelnosti II, skupiny 4 a 5 do 100 m3 "</t>
  </si>
  <si>
    <t>" - Vodorovné přemístění do 6000 m výkopku/sypaniny z horniny třídy těžitelnosti II, skupiny 4 a 5 "</t>
  </si>
  <si>
    <t>952905232 RTO</t>
  </si>
  <si>
    <t xml:space="preserve">Dezinfekce stěn </t>
  </si>
  <si>
    <t>952905231 RTO</t>
  </si>
  <si>
    <t>Dezinfekce podlah</t>
  </si>
  <si>
    <t>952905211 RTO</t>
  </si>
  <si>
    <t xml:space="preserve">Mechanické očištění stěn </t>
  </si>
  <si>
    <t>952905212 RTO</t>
  </si>
  <si>
    <t>Mechanické očištění podlah</t>
  </si>
  <si>
    <t>952905221 RTO</t>
  </si>
  <si>
    <t>Očištění stěn a podlah tlakovou vodou</t>
  </si>
  <si>
    <t>Odčerpání septiku, usazeného kalu, apod. vč. odvozu a ekologické likvidace</t>
  </si>
  <si>
    <t>952905901 SPC</t>
  </si>
  <si>
    <t>" POZN: Uvažováno s maximálním naplnění - 85 % objemu septiku "</t>
  </si>
  <si>
    <t>Hloubení jam zapažených v hornině třídy těžitelnosti I, skupiny 3 objem do 50 m3 strojně</t>
  </si>
  <si>
    <t xml:space="preserve">" Vybourání stávajícího septiku po očištění a desinfekci konstrukcí. " </t>
  </si>
  <si>
    <t>" V ceně zohledněno odčerppání stávajícího septiku vč. ekologické likvidace odčerpaných látek. "</t>
  </si>
  <si>
    <t>Bourání kcí v hloubených vykopávkách ze zdiva ze ŽB nebo předpjatého strojně</t>
  </si>
  <si>
    <t>Náklady spojené s odvozem a uložením suti - demolice objektů - septik</t>
  </si>
  <si>
    <t>Odstranění veškerého vybavení septiku před vybourání - Specifikace dle PD</t>
  </si>
  <si>
    <t>" Odstranění stávajících stupadel, veškerého nutného příslušenství a dalších nutných prvků a zařízení septiku před jeho vybouráním. "</t>
  </si>
  <si>
    <t>" V ceně také přesun a likvidace suti. "</t>
  </si>
  <si>
    <t>" Sejmutí ornice v místě výkopových prací pro bourání septiku " 4,6*4,9</t>
  </si>
  <si>
    <t>" V ceně také případné odpojení od septiku. "</t>
  </si>
  <si>
    <t>Bourání stávajícího kameninového a keramického potrubí DN do 150</t>
  </si>
  <si>
    <t>" Orientační údaj pro nacenění: 
¨- Hodinová zúčtovací sazba pomocný stavební dělník - 25 hod. "</t>
  </si>
  <si>
    <t>" POZN: K ceně je nutno přičíst také případné náklady za případný odvoz a likvidaci vybavení objektu. "</t>
  </si>
  <si>
    <t>" Orientační údaj pro nacenění: 
¨- Hodinová zúčtovací sazba pomocný stavební dělník - 5 hod. "</t>
  </si>
  <si>
    <t>" Orientační údaj pro nacenění: 
¨- Hodinová zúčtovací sazba pomocný stavební dělník - 1 hod. "</t>
  </si>
  <si>
    <t>8d</t>
  </si>
  <si>
    <t>978999101 SPC</t>
  </si>
  <si>
    <t>DMTŽ Názvu ulice z bouraného objektu, její uskladnění a následná zpětná montáž např.. Na oplocení - Specifikace dle PD</t>
  </si>
  <si>
    <t xml:space="preserve">" Dočasná demontáž z bouraného objektu, uskladnění a zpětná montáž prvků na konstrukci plotu. " </t>
  </si>
  <si>
    <t>" V ceně kotívíc a připevňovací prvky, pomocná konstrukce pro demontáž a dalšá nutné práce a materiál související s přemístěním názvu ulice z bouraného objektu. "</t>
  </si>
  <si>
    <t>" Odpad zatříděn dle katalogu o odpadech do skupiny 20 02 01 - Biologicky rozložitelný odpad. "</t>
  </si>
  <si>
    <t xml:space="preserve">" Odstranění stávajících armatur vč. případného vodoměru a příslušenství - uzávěru, ovládacích armatur, poklopů, apod. "  </t>
  </si>
  <si>
    <t>" Vybourání stávajícího vodovodního potrubí vč. tvarovek. "  (5,3+3,9)</t>
  </si>
  <si>
    <t xml:space="preserve">899721901 SPC </t>
  </si>
  <si>
    <t>D+M Odstranění stávající krycí folie potrubí - Specifikace dle PD</t>
  </si>
  <si>
    <t>" Odstranění krycí fólie potrubí vč. odvozu a likvidace suti. " 5,3+3,9</t>
  </si>
  <si>
    <t xml:space="preserve">899721902 SPC </t>
  </si>
  <si>
    <t>D+M Odstranění stávajícího signalizačního vodiče - Specifikace dle PD</t>
  </si>
  <si>
    <t>" Odstranění signalizačního vodiče potrubí vč. případného odpojení, odvozu a likvidace suti. " 5,3+3,9</t>
  </si>
  <si>
    <t>20</t>
  </si>
  <si>
    <t>21</t>
  </si>
  <si>
    <t>22</t>
  </si>
  <si>
    <t>30</t>
  </si>
  <si>
    <t>36e</t>
  </si>
  <si>
    <t>36f</t>
  </si>
  <si>
    <t>53a</t>
  </si>
  <si>
    <t>53b</t>
  </si>
  <si>
    <t>53c</t>
  </si>
  <si>
    <t>53d</t>
  </si>
  <si>
    <t>56</t>
  </si>
  <si>
    <t>" Odstranění stávajícího poklopu septiku. "</t>
  </si>
  <si>
    <t>Demontáž poklopů betonových nebo ŽB včetně rámu hmotnosti přes 50 do 100 kg</t>
  </si>
  <si>
    <t>37a</t>
  </si>
  <si>
    <t>37b</t>
  </si>
  <si>
    <t>37c</t>
  </si>
  <si>
    <t>37d</t>
  </si>
  <si>
    <t>37e</t>
  </si>
  <si>
    <t>37f</t>
  </si>
  <si>
    <t>38a</t>
  </si>
  <si>
    <t>38b</t>
  </si>
  <si>
    <t>38c</t>
  </si>
  <si>
    <t>38d</t>
  </si>
  <si>
    <t>48a</t>
  </si>
  <si>
    <t>48b</t>
  </si>
  <si>
    <t>48c</t>
  </si>
  <si>
    <t>48d</t>
  </si>
  <si>
    <t xml:space="preserve">" Odstranění stávajících armatur ve skříni vč. plynoměru a příslušenství - uzávěru, ovládacích armatur, poklupů, regulátoru, apod. "  </t>
  </si>
  <si>
    <t>" Zásyp jámy po vybouraných zpevněných plochách - beton - uvažovaná tl. 600 mm " (24,05)*2</t>
  </si>
  <si>
    <t>" Zásyp po vybouraných zpevněných plochách - beton " (24,05*0,6)*1,7</t>
  </si>
  <si>
    <t>" Zásyp po vybouraných zpevněných plochách - dlažba " ((35,0+15,5)*0,35)*1,7</t>
  </si>
  <si>
    <t>Zřízení podsypu nebo podkladu ze sypaniny tl 170 mm</t>
  </si>
  <si>
    <t>Zřízení podsypu nebo podkladu ze sypaniny tl 180 mm</t>
  </si>
  <si>
    <t>" Zásyp jámy po vybouraných zpevněných plochách - dlažba - uvažovaná celková tl. 350 mm " (35,0+15,5)</t>
  </si>
  <si>
    <t>CS ÚRS 2021 01</t>
  </si>
  <si>
    <t>CS ÚRS/TEO 2021 01</t>
  </si>
  <si>
    <t xml:space="preserve">CS ÚRS/TEO 2021 01 </t>
  </si>
  <si>
    <t>460791212-D RTO</t>
  </si>
  <si>
    <t xml:space="preserve">CS ÚRS 2021 01 </t>
  </si>
  <si>
    <t xml:space="preserve">210021901 SPC </t>
  </si>
  <si>
    <t>38</t>
  </si>
  <si>
    <t>29</t>
  </si>
  <si>
    <t>31</t>
  </si>
  <si>
    <t>565155111 RTO</t>
  </si>
  <si>
    <t>Cena stanovena na základě předběžného odhadu majitele sítí</t>
  </si>
  <si>
    <t>" Odpojení a demontáž kabelů vč. chrániček a příslušenství pro kabelové vedení. Odhadovaná maximální délka případných výkopových prací, odstraňovaných kabelů mezi objekty, apod -  5,0 m "</t>
  </si>
  <si>
    <t>47a</t>
  </si>
  <si>
    <t>47b</t>
  </si>
  <si>
    <t>47c</t>
  </si>
  <si>
    <t>47d</t>
  </si>
  <si>
    <t>011002008 RTO</t>
  </si>
  <si>
    <t>Podmmínky a požadavky sdělené správcem sítí</t>
  </si>
  <si>
    <t>" - Náklady na zajištění opatření při bourání stávajícího vedení, přípojek vyplývající z rozhodnutí dotčených orgánů, správců sítí. "</t>
  </si>
  <si>
    <t>" Vybourání stávajícího potrubí kanalizace vč. veškerých tvarovek. " 5,0</t>
  </si>
  <si>
    <t>" Sejmutí ornice v místě rýh před jejich provedením pro vybourání vedení " 4,2*0,8</t>
  </si>
  <si>
    <t>" Hloubení rýhy pro zpřístupnění bouraného potrubí vedeného v terénu " (4,2)*0,8*1,2</t>
  </si>
  <si>
    <t>" Příplatek - 10 % " (4,03)*0,1</t>
  </si>
  <si>
    <t>" Pažení rýhy pro zpřístupnění bouraného potrubí, 50 % " ((4,2)*1,2*2)*0,5</t>
  </si>
  <si>
    <t>" Zpětný zásyp po vybourání potrubí vedeného v terénu zeminou z výkopů " (4,2)*0,8*1,2</t>
  </si>
  <si>
    <t>" Úprava ploch před realizací sadových úprav - pro zatravněné plochy " 4,2*0,8</t>
  </si>
  <si>
    <t>" Zpětné rozprostření sejmuté ornice " 3,36</t>
  </si>
  <si>
    <t>" Úprava zeminy před dosevem -1x  " (3,36)*1</t>
  </si>
  <si>
    <t>" Úprava zeminy před dosevem - 1x  " (3,36)*1</t>
  </si>
  <si>
    <t>" Provzdušnění trávníku s přísevem osiva - zpětné položení stávajícího trávníku - ornice " 4,2*0,8</t>
  </si>
  <si>
    <t>" Prořezání trávníku s přísevem osiva - zpětné položení stávajícího trávníku - ornice " 4,2*0,8</t>
  </si>
  <si>
    <t>" Osivo jako přísev při obnově stávajícího trávníku - provzdušnění - spotřeba 5 g/m2 " (3,36)*0,005</t>
  </si>
  <si>
    <t>" Osivo jako přísev při obnově stávajícího trávníku - prořezání - spotřeba 5 g/m2 " (3,36)*0,005</t>
  </si>
  <si>
    <t>" Provedení zapískování trávníku vrstvou písku - zatravněné plochy - zpětné dání ornice " 4,2*0,8</t>
  </si>
  <si>
    <t>" Písek pro zapískování trávníku - spotřeba 9,8 kg/m2 " (3,36)*0,0098</t>
  </si>
  <si>
    <t>" Dvojnásobný postřik trávníku přípravkem podporující zakořenění a růst - zatravněné plochy  " (3,36)</t>
  </si>
  <si>
    <t>" Spotřeba - 50 ml / 100 m2 → 0,0005 l / 1 m2 " (0,0005*(3,36))*2</t>
  </si>
  <si>
    <t>" Dvojnásobné odplevelení trávníku před realizací sadových úprav. " (3,36)*2</t>
  </si>
  <si>
    <t>" Hnojení půdy travnatých ploch hnojivy " ((3,36)*0,02)/1000</t>
  </si>
  <si>
    <t>" Hnojivo pro hnojení travnatých ploch - spotřeba 20 g/m2 " (3,36)*0,02</t>
  </si>
  <si>
    <t>" Ošetření trávníku " 3,36</t>
  </si>
  <si>
    <t>" Zalití travnatých ploch po provzdušnění a dodání semen - 15 l na 1 m2 " 0,015*(3,36)</t>
  </si>
  <si>
    <t>" Odstranění krycí fólie potrubí vč. odvozu a likvidace suti. " 4,2</t>
  </si>
  <si>
    <t>" Odstranění signalizačního vodiče potrubí vč. případného odpojení, odvozu a likvidace suti. " 4,2</t>
  </si>
  <si>
    <t>" Vybourání stávajícího plynovodního potrubí vč. tvarovek. "  (4,2)+5,0</t>
  </si>
  <si>
    <t>" Odplynění bouraného potrubí " (4,2)+5,0</t>
  </si>
  <si>
    <t>" Odstrannění podkladů asfaltové plochy ručně - z důvodů bourání připojení silového vedení " (4,8*1,0)</t>
  </si>
  <si>
    <t>" Odstranění živičného vrstvy asfaltové komunikace ručně - z důvodů bourání připojení silového vedení " (4,8*1,0)</t>
  </si>
  <si>
    <t>" Sejmutí ornice v místě rýh před jejich provedením pro vybourání vedení " 5,3*1,0</t>
  </si>
  <si>
    <t>" Pažení rýhy pro zpřístupnění bouraného potrubí, 50 % " ((5,3+4,8)*1,0*2)*0,5</t>
  </si>
  <si>
    <t>" Zhutnění podloží před realizací zpevněných ploch - asfaltové komunikace " 4,8</t>
  </si>
  <si>
    <t>" Úprava ploch před realizací sadových úprav - pro zatravněné plochy " 5,3</t>
  </si>
  <si>
    <t>" Úprava ploch před realizací zpevněných ploch."  4,8</t>
  </si>
  <si>
    <t>" Zpětné rozprostření sejmuté ornice " 5,3</t>
  </si>
  <si>
    <t>" Úprava zeminy před dosevem -1x  " (5,3)*1</t>
  </si>
  <si>
    <t>" Úprava zeminy před dosevem - 1x  " (5,3)*1</t>
  </si>
  <si>
    <t>" Provzdušnění trávníku s přísevem osiva - zpětné položení stávajícího trávníku - ornice " 5,3*1,0</t>
  </si>
  <si>
    <t>" Prořezání trávníku s přísevem osiva - zpětné položení stávajícího trávníku - ornice " 5,3*1,0</t>
  </si>
  <si>
    <t>" Osivo jako přísev při obnově stávajícího trávníku - provzdušnění - spotřeba 5 g/m2 " (5,3)*0,005</t>
  </si>
  <si>
    <t>" Osivo jako přísev při obnově stávajícího trávníku - prořezání - spotřeba 5 g/m2 " (5,3)*0,005</t>
  </si>
  <si>
    <t>" Provedení zapískování trávníku vrstvou písku - zatravněné plochy - zpětné dání ornice " 5,3*1,0</t>
  </si>
  <si>
    <t>" Písek pro zapískování trávníku - spotřeba 9,8 kg/m2 " (5,3)*0,0098</t>
  </si>
  <si>
    <t>" Dvojnásobný postřik trávníku přípravkem podporující zakořenění a růst - zatravněné plochy  " (5,3)</t>
  </si>
  <si>
    <t>" Spotřeba - 50 ml / 100 m2 → 0,0005 l / 1 m2 " (0,0005*(5,3))*2</t>
  </si>
  <si>
    <t>" Dvojnásobné odplevelení trávníku před realizací sadových úprav. " (5,3)*2</t>
  </si>
  <si>
    <t>" Hnojení půdy travnatých ploch hnojivy " ((5,3)*0,02)/1000</t>
  </si>
  <si>
    <t>" Hnojivo pro hnojení travnatých ploch - spotřeba 20 g/m2 " (5,3)*0,02</t>
  </si>
  <si>
    <t>" Ošetření trávníku " 5,3</t>
  </si>
  <si>
    <t>" Zalití travnatých ploch po provzdušnění a dodání semen - 15 l na 1 m2 " 0,015*(5,3)</t>
  </si>
  <si>
    <t>" Asfaltová plocha " 4,8*1,0</t>
  </si>
  <si>
    <t>" Výškové napojení asfaltových ploch na stávající komunikaci " 4,8*2</t>
  </si>
  <si>
    <t>" Zpětné osazení očištěného zahradního obrubníku. " 2,0</t>
  </si>
  <si>
    <t>" Odstranění krycí fólie kabeláže  " (5,3+4,8)</t>
  </si>
  <si>
    <t>" Odstranění zemnícího drátu / pásku při vedení kabeláže " (5,3+4,8)</t>
  </si>
  <si>
    <t>" Vybourání stávajícího kabelového vedení v zemině vč. případných svorek, spojek. "  (5,3+4,8)</t>
  </si>
  <si>
    <t>" Vybourání ochranných trubek kabelového vedení. " (5,3+4,8)</t>
  </si>
  <si>
    <t>Odstranění stávajícího oplocení zděného vč. bran a zakrytových desek / stříšek - Specifikace dle PD</t>
  </si>
  <si>
    <t>966071903 SPC</t>
  </si>
  <si>
    <t>" Oplocení ze zděných prvků vč. spodní části, výplň z dřevěné konstrukce + odstranění zákrytových a střešních desek. " (7,0)</t>
  </si>
  <si>
    <t>" Předpoklad - keramické tvarovky trativodu, kameninové kanalizace. "</t>
  </si>
  <si>
    <t>" Vybourání stávajícího potrubí trativodu vč. veškerých tvarovek. " 15,0</t>
  </si>
  <si>
    <t>" POZN: Množství ze poplatek násobeno vzhledem k MJ koeficientem 2,0 → 1 m3 = 2,0 t. "</t>
  </si>
  <si>
    <t>Náklady spojené s odvozem a uložením suti - trativod + kanalizace</t>
  </si>
  <si>
    <t>" Likvidace vybouraného materiálu " 0,435+0,145</t>
  </si>
  <si>
    <t>" - Poplatek za uložení na skládce (skládkovné) stavebního odpadu keramického kód odpadu 17 01 03 "</t>
  </si>
  <si>
    <t xml:space="preserve">Ochrana stávající skříně / pilířku pro HUP před poškozením během prováděbní bouracích prací - Specifikace dle PD </t>
  </si>
  <si>
    <t xml:space="preserve">" V ceně veškeré práce související s ochranou skříně / pillířku HUP vč. spojovacího materiálu a dalšího nutného příslušenství.
V ceně také pozdější demontáž, odvoz a likvidace suti. " </t>
  </si>
  <si>
    <t xml:space="preserve">" Ochrana stávajícího pilířku pro HUP před poškozením při bouracích pracích - např. obedněním OSB deskami. " </t>
  </si>
  <si>
    <t>D+M Zajištění zaslepení stávající přípojky vč. veškerých dalších prací - Specifikace dle PD</t>
  </si>
  <si>
    <t>" Uzavření / zaslepení ponechané plynovodní přípojky vč. zajištění stávajícího potrubí. "</t>
  </si>
  <si>
    <t>13</t>
  </si>
  <si>
    <t>14</t>
  </si>
  <si>
    <t>15</t>
  </si>
  <si>
    <t>16</t>
  </si>
  <si>
    <t>27</t>
  </si>
  <si>
    <t>Náklady spojené s odvozem a uložením suti - plynovodní potrubí</t>
  </si>
  <si>
    <t>" - Poplatek za uložení na skládce (skládkovné) stavebního odpadu z plastických hmot kód odpadu 17 02 03 "</t>
  </si>
  <si>
    <t>" Likvidace vybouraného materiálu " 0,0026</t>
  </si>
  <si>
    <t>37</t>
  </si>
  <si>
    <t>" - Asfaltový beton střednězrnný ABS II - tl. 50 mm - 5,3 m2 "</t>
  </si>
  <si>
    <t>" - Spojovací postřik asfaltem - 0,30 kg/m2 - 5,3 m2 "</t>
  </si>
  <si>
    <t>" - Obalované kamenivo střednězrnné OKS I - tl. 70 mm - 5,3 m2 "</t>
  </si>
  <si>
    <t>" - Podklad ze štěrkodrti ŠD frakce 0-32 mm - tl. 200 mm - 5,3 m2 "</t>
  </si>
  <si>
    <t>" - Podklad ze štěrkodrti ŠD frakce 32-63 mm - tl. 170 mm - 5,3 m2 "</t>
  </si>
  <si>
    <t>" Likvidace vybouraného materiálu " 2,784</t>
  </si>
  <si>
    <t>" Likvidace vybouraného materiálu " 2,16</t>
  </si>
  <si>
    <t>" Likvidace vybouraného materiálu " 0,08</t>
  </si>
  <si>
    <t>34a</t>
  </si>
  <si>
    <t>34b</t>
  </si>
  <si>
    <t>34c</t>
  </si>
  <si>
    <t>34d</t>
  </si>
  <si>
    <t>35e</t>
  </si>
  <si>
    <t>35f</t>
  </si>
  <si>
    <t>40a</t>
  </si>
  <si>
    <t>40b</t>
  </si>
  <si>
    <t>40c</t>
  </si>
  <si>
    <t>40d</t>
  </si>
  <si>
    <t>41a</t>
  </si>
  <si>
    <t>41b</t>
  </si>
  <si>
    <t>41c</t>
  </si>
  <si>
    <t>41d</t>
  </si>
  <si>
    <t>42a</t>
  </si>
  <si>
    <t>42b</t>
  </si>
  <si>
    <t>42c</t>
  </si>
  <si>
    <t>42d</t>
  </si>
  <si>
    <t>Náklady spojené s odvozem a uložením suti - obrubníky vč. lože</t>
  </si>
  <si>
    <t>" V ceně šachta vč. poklopů a jednotlivých segmentů, výkop pro šachtu vč. zásypu, obsypu a případného odvozu zeminy a dovezenené potřebné pro obsyp, lože pro uložení šachty, veškerých spojovacích a kotvících prvků, a dalšího nutného příslušenství a prací souvisejících s provedením šachty pro případné pozdější opětovnéí napojení. "
V ceně také případný přesun hmot, odvoz a likvidace suti. "</t>
  </si>
  <si>
    <t>Odstranění stávajícího oplocení s betonovými sloupky vč. případných polí - Specifikace dle PD</t>
  </si>
  <si>
    <t>Soupis prací stavby je zpracován na podkladě projektové dokumentace pro bourání staveb. 
Nedílnou součástí tohoto soupisu prací je projektová dokumentace pro bourání staveb.</t>
  </si>
  <si>
    <t xml:space="preserve">Zhotovitel je povinen se řádně seznámit s projektovou dokumentací  a provést na svůj náklad a své nebezpečí veškeré práce a dodávky, které jsou v projektové dokumentaci obsaženy, bez ohledu na to, zda jsou obsaženy v textové a nebo ve výkresové části, jakož i práce uvedené v soupisu prací. </t>
  </si>
  <si>
    <t>" Bourání základů včelínu  - základová (podkladní) deska " 0,1*(4,0*2,5)</t>
  </si>
  <si>
    <t>" Vybourání stávajícího včelínu "</t>
  </si>
  <si>
    <t>" Objem do roviny - v. 2,1 m " 2,1*(4,0*2,5)</t>
  </si>
  <si>
    <t>" Objem střechy - v.  0,155 m " (0,155*3,3)*4,7</t>
  </si>
  <si>
    <t>" Zásyp po vybouraných základech včelínu " 3,56</t>
  </si>
  <si>
    <t>" Zásyp po vybouraných základech včelínu " (3,56)*1,7</t>
  </si>
  <si>
    <t>" Úprava terénu po bouracích pracích - bourání včelínu " 2,5*4,0</t>
  </si>
  <si>
    <t>" Objem části pod střechou - v. 0,0 až 0,62 m " ((2,5*0,62)/2)*4,0</t>
  </si>
  <si>
    <t>" Likvidace vybouraného materiálu " 5,883</t>
  </si>
  <si>
    <t>" Likvidace vybouraného materiálu " 8,58</t>
  </si>
  <si>
    <t xml:space="preserve">POZNÁMKA: V soupisu prací není uvažováno s nutnými zemními pracemi pro zpřístupnění základů. Předpokládá se jejich postupné vybourání shora po odbourání podkladní betonové desky / základové desky.
Specifikace pro tuto část dle PD → TZ + výkres D.b.13. VCELIN. </t>
  </si>
  <si>
    <t xml:space="preserve">" Bourání kůlny. Půdorysná plocha objektu dle měření plochy v rýsovacím programu - 74,4 m2. " </t>
  </si>
  <si>
    <r>
      <t>" V ceně demolice budovy, podlahy (</t>
    </r>
    <r>
      <rPr>
        <sz val="8"/>
        <color rgb="FF0000FF"/>
        <rFont val="Arial CE"/>
        <family val="2"/>
        <charset val="238"/>
      </rPr>
      <t>základová / podkladní deska v úrovni terénu zohledněna v položce č. 5)</t>
    </r>
    <r>
      <rPr>
        <sz val="8"/>
        <color indexed="12"/>
        <rFont val="Arial CE"/>
        <family val="2"/>
        <charset val="238"/>
      </rPr>
      <t xml:space="preserve">, stropních konstrukcí, konstrukce zastřešení, střešního pláště včetně klempířských konstrukcí, výplní otvorů včetně mříží, vnitřních instalací. 
V ceně pomocné lešení, bezpečnostní opatření při demoličních pracích, kropení a vytváření vodní clony, podpěrné konstrukce při bouracích pracích, případné nutné odpojení od sousedních objektů, úpravu okolní pláně s vyrovnáním výškových rozdílů apod. 
V ceně i případné drobné zemní práce pro přístup k bouraným základům. " </t>
    </r>
  </si>
  <si>
    <t xml:space="preserve">" V ceně demolice budovy, podlahy (základová / podkladní deska v úrovni terénu zohledněna v položce č. 9), stropních konstrukcí, konstrukce zastřešení, střešního pláště včetně klempířských konstrukcí, výplní otvorů včetně mříží, vnitřních instalací. 
V ceně pomocné lešení, bezpečnostní opatření při demoličních pracích, kropení a vytváření vodní clony, podpěrné konstrukce při bouracích pracích, případné nutné odpojení od sousedních objektů, úpravu okolní pláně s vyrovnáním výškových rozdílů apod. 
V ceně i případné drobné zemní práce pro přístup k bouraným základům. " </t>
  </si>
  <si>
    <t>" Objem do roviny - v. 2,35 m " 2,35*(74,4)</t>
  </si>
  <si>
    <t>" Objem části pod střechou - v. 0,0 až 0,95 m " ((6,5*0,95)/2)*13,0</t>
  </si>
  <si>
    <t>" Objem střechy - v.  0,155 m " (0,155*7,3)*13,7</t>
  </si>
  <si>
    <t>" Úprava terénu po bouracích pracích - bourání RD a kůlny " 247,2+74,4</t>
  </si>
  <si>
    <t>" Rezerva silničních obrubníků při bourání vodovodního potrubí - předpoklad daného rozměru " 1,0</t>
  </si>
  <si>
    <t xml:space="preserve">" Likvidace konstrukcí obsahující azbest odbornou firmou dle řádných postupů popsaných níže a dle požadavků hygieny. " </t>
  </si>
  <si>
    <t>" Předpokládá se azbest ve střešní krytině - eternit. Plocha částí pokryté azbestem 402,65 m2 - ((4,9*2,6*2)+(4,8*18,1*2)+(15,3*6,05*2)+(4,1*6,8)-(2,0*4,8)) "</t>
  </si>
  <si>
    <t xml:space="preserve">" Vystěhování  / odstranění vybavení kůlny na místo určení investorem. Půdorysná plocha celkem - ± 74,4 m2 " </t>
  </si>
  <si>
    <t>" Úprava terénu po bouracích pracích - bourání altánu " 5,8*5,8+1,2*3,0</t>
  </si>
  <si>
    <t>" Bourání základů altánu  - základová (podkladní) deska " 0,15*(5,8*5,8+1,2*3,0)</t>
  </si>
  <si>
    <t>" Bourání základů altánu  - základové pasy " 0,5*1,1*(5,8+5,8+5,4+1,2+1,2+2,6)</t>
  </si>
  <si>
    <t>" Bourání základů včelínu  - základové pasy " 0,3*0,7*(4,0+4,0+2,1+2,1)</t>
  </si>
  <si>
    <t xml:space="preserve">" Vystěhování  / odstranění vybavení altánku na místo určení investorem. Půdorysná plocha celkem - ± 37,24 m2. " </t>
  </si>
  <si>
    <t>" Objem do roviny - v. 2,6 m " 2,6*(5,8*5,8+1,2*3,0)</t>
  </si>
  <si>
    <t>" POZN: Cos 33°45' = 0,831469612. "</t>
  </si>
  <si>
    <t>" Objem střechy - v.  0,22 m " ((7,4*7,4+1,2*4,6)/cos 33°45')*0,22</t>
  </si>
  <si>
    <t>" Zásyp po vybouraných základech altánu " 17,69</t>
  </si>
  <si>
    <t>" Zásyp po vybouraných základech altánu " (17,69)*1,7</t>
  </si>
  <si>
    <t>Demolice budov zděných na MC nebo z betonu podíl konstrukcí do 10 % postupným rozebíráním</t>
  </si>
  <si>
    <t>" Likvidace vybouraného materiálu " 42,633</t>
  </si>
  <si>
    <t>" Objem části pod střechou - v. 1,8 m a 0,8 m " ((1,8*5,8)/2)*5,8+((0,8*3,0)/2)*1,2</t>
  </si>
  <si>
    <t>" Likvidace vybouraného materiálu " 23,118</t>
  </si>
  <si>
    <t xml:space="preserve">POZNÁMKA: V soupisu prací není uvažováno s nutnými zemními pracemi pro zpřístupnění základů. Předpokládá se jejich postupné vybourání shora po odbourání podkladní betonové desky / základové desky. 
Specifikace pro tuto část dle PD → TZ + výkresy D.b.07. PUDORYS 1.NP, D.b.08. REZ A-A', D.b.09. POHLED SEVERNI A JIZNI, D.b.10. POHLED VYCHODNI A ZAPADNI . </t>
  </si>
  <si>
    <t xml:space="preserve">" V ceně demolice budovy, podlahy (základová / podkladní deska v úrovni terénu zohledněna v položce č. 5), stropních konstrukcí, konstrukce zastřešení, střešního pláště včetně klempířských konstrukcí, výplní otvorů včetně mříží, vnitřních instalací. 
V ceně pomocné lešení, bezpečnostní opatření při demoličních pracích, kropení a vytváření vodní clony, podpěrné konstrukce při bouracích pracích, případné nutné odpojení od sousedních objektů, úpravu okolní pláně s vyrovnáním výškových rozdílů apod. 
V ceně i případné drobné zemní práce pro přístup k bouraným základům. " </t>
  </si>
  <si>
    <t>POZNÁMKA: V soupisu prací není uvažováno s nutnými zemními pracemi pro zpřístupnění základů. Předpokládá se jejich postupné vybourání shora po odbourání podkladní betonové desky / základové desky. 
Specifikace pro tuto část dle PD:
RD → TZ + výkresy D.b.01. PUDORYS 1.PP, D.b.02. PUDORYS 1.NP, D.b.03. PUDORYS 2.NP, D.b.04. REZ A-A', D.b.05. POHLED SZ A JV, D.b.06. POHLED SV A JZ.
KŮLNA → TZ + výkresy D.b.11. PUDORYS 1.NP, D.b.12. POHLEDY.</t>
  </si>
  <si>
    <t>" Bourání základů RD - základové pasy " (5,55*0,75+4,8*0,5+1,8*0,45+6,0*0,75+6,6*0,45+2,2*0,75+2,875*0,45+4,95*0,45+6,95*0,45+1,85*0,3+7,21*0,45+4,8*0,75+4,8*0,5+4,8*0,75+3,3*0,3)*1,0</t>
  </si>
  <si>
    <t>" Bourání základů RD - základové pasy " (8,025*0,75+2,35*0,45+13,66*0,45+9,15*0,45+6,05*0,3+12,925*0,45+6,825*0,45+3,675*0,3+8,37*0,45+9,4*0,75)*1,0</t>
  </si>
  <si>
    <r>
      <t xml:space="preserve">" POZN: Výpočet podílů objemu konstrukcí k obestavěnému prostoru.
 - Výpočet obestavěného prostoru - viz položka - 1 598,18 m3.
 </t>
    </r>
    <r>
      <rPr>
        <b/>
        <sz val="8"/>
        <color rgb="FF0000FF"/>
        <rFont val="Arial CE"/>
        <family val="2"/>
        <charset val="238"/>
      </rPr>
      <t>VÝPOČET OBJEMU KONSTRUKCÍ:</t>
    </r>
    <r>
      <rPr>
        <sz val="8"/>
        <color indexed="12"/>
        <rFont val="Arial CE"/>
        <family val="2"/>
        <charset val="238"/>
      </rPr>
      <t xml:space="preserve">
 </t>
    </r>
    <r>
      <rPr>
        <b/>
        <sz val="8"/>
        <color rgb="FF0000FF"/>
        <rFont val="Arial CE"/>
        <family val="2"/>
        <charset val="238"/>
      </rPr>
      <t>ZDIVO</t>
    </r>
    <r>
      <rPr>
        <sz val="8"/>
        <color indexed="12"/>
        <rFont val="Arial CE"/>
        <family val="2"/>
        <charset val="238"/>
      </rPr>
      <t>:</t>
    </r>
    <r>
      <rPr>
        <b/>
        <i/>
        <u/>
        <sz val="8"/>
        <color rgb="FF0000FF"/>
        <rFont val="Arial CE"/>
        <family val="2"/>
        <charset val="238"/>
      </rPr>
      <t xml:space="preserve"> V = 60,96+132,17+110,23 = 303,36 m3</t>
    </r>
    <r>
      <rPr>
        <sz val="8"/>
        <color indexed="12"/>
        <rFont val="Arial CE"/>
        <family val="2"/>
        <charset val="238"/>
      </rPr>
      <t xml:space="preserve">
 - </t>
    </r>
    <r>
      <rPr>
        <u/>
        <sz val="8"/>
        <color rgb="FF0000FF"/>
        <rFont val="Arial CE"/>
        <family val="2"/>
        <charset val="238"/>
      </rPr>
      <t>1. PP</t>
    </r>
    <r>
      <rPr>
        <sz val="8"/>
        <color indexed="12"/>
        <rFont val="Arial CE"/>
        <family val="2"/>
        <charset val="238"/>
      </rPr>
      <t xml:space="preserve">: ((9,4+4,8+7,8+2,65)*0,75+(4,8)*0,5+(9,075+2,65+10,275)*0,45)*1,98 = </t>
    </r>
    <r>
      <rPr>
        <u/>
        <sz val="8"/>
        <color rgb="FF0000FF"/>
        <rFont val="Arial CE"/>
        <family val="2"/>
        <charset val="238"/>
      </rPr>
      <t>60,96 m3</t>
    </r>
    <r>
      <rPr>
        <sz val="8"/>
        <color indexed="12"/>
        <rFont val="Arial CE"/>
        <family val="2"/>
        <charset val="238"/>
      </rPr>
      <t xml:space="preserve">
 - </t>
    </r>
    <r>
      <rPr>
        <u/>
        <sz val="8"/>
        <color rgb="FF0000FF"/>
        <rFont val="Arial CE"/>
        <family val="2"/>
        <charset val="238"/>
      </rPr>
      <t>1. NP</t>
    </r>
    <r>
      <rPr>
        <sz val="8"/>
        <color indexed="12"/>
        <rFont val="Arial CE"/>
        <family val="2"/>
        <charset val="238"/>
      </rPr>
      <t xml:space="preserve">: ((9,2+5,0+5,0+2,7+1,3)*0,45+(5,0+9,65+3,95+3,0+1,2)*0,3)*3,15+((5,45+8,75+4,35)*0,45+(3,65+3,9+1,5+3,4)*0,3+(0,95)*0,85)*3,25+((6,9+11,05+7,95+7,8+7,1+7,0)*0,3)*2,5 = </t>
    </r>
    <r>
      <rPr>
        <u/>
        <sz val="8"/>
        <color rgb="FF0000FF"/>
        <rFont val="Arial CE"/>
        <family val="2"/>
        <charset val="238"/>
      </rPr>
      <t>132,17 m3</t>
    </r>
    <r>
      <rPr>
        <sz val="8"/>
        <color indexed="12"/>
        <rFont val="Arial CE"/>
        <family val="2"/>
        <charset val="238"/>
      </rPr>
      <t xml:space="preserve">
 - </t>
    </r>
    <r>
      <rPr>
        <u/>
        <sz val="8"/>
        <color rgb="FF0000FF"/>
        <rFont val="Arial CE"/>
        <family val="2"/>
        <charset val="238"/>
      </rPr>
      <t>2. NP</t>
    </r>
    <r>
      <rPr>
        <sz val="8"/>
        <color indexed="12"/>
        <rFont val="Arial CE"/>
        <family val="2"/>
        <charset val="238"/>
      </rPr>
      <t xml:space="preserve">: ((12,65+7,95+14,85)*0,3)*3,75+((9,2+8,75)*0,45)*3,0+((5,0+5,0+5,45+4,35)*0,45+(0,95)*0,85)*2,75+((2,7)*0,45+(0,5)*0,4+(0,75)*0,35+(10,05+6,45+1,85)*0,3)*2,7 = </t>
    </r>
    <r>
      <rPr>
        <u/>
        <sz val="8"/>
        <color rgb="FF0000FF"/>
        <rFont val="Arial CE"/>
        <family val="2"/>
        <charset val="238"/>
      </rPr>
      <t xml:space="preserve">110,23 m3
</t>
    </r>
    <r>
      <rPr>
        <b/>
        <sz val="8"/>
        <color rgb="FF0000FF"/>
        <rFont val="Arial CE"/>
        <family val="2"/>
        <charset val="238"/>
      </rPr>
      <t xml:space="preserve"> STROP: </t>
    </r>
    <r>
      <rPr>
        <b/>
        <i/>
        <u/>
        <sz val="8"/>
        <color rgb="FF0000FF"/>
        <rFont val="Arial CE"/>
        <family val="2"/>
        <charset val="238"/>
      </rPr>
      <t>V = 21,01+80,79 = 101,8 m3</t>
    </r>
    <r>
      <rPr>
        <b/>
        <sz val="8"/>
        <color rgb="FF0000FF"/>
        <rFont val="Arial CE"/>
        <family val="2"/>
        <charset val="238"/>
      </rPr>
      <t xml:space="preserve">
</t>
    </r>
    <r>
      <rPr>
        <sz val="8"/>
        <color rgb="FF0000FF"/>
        <rFont val="Arial CE"/>
        <family val="2"/>
        <charset val="238"/>
      </rPr>
      <t xml:space="preserve"> - </t>
    </r>
    <r>
      <rPr>
        <u/>
        <sz val="8"/>
        <color rgb="FF0000FF"/>
        <rFont val="Arial CE"/>
        <family val="2"/>
        <charset val="238"/>
      </rPr>
      <t>Nad 1. PP</t>
    </r>
    <r>
      <rPr>
        <sz val="8"/>
        <color rgb="FF0000FF"/>
        <rFont val="Arial CE"/>
        <family val="2"/>
        <charset val="238"/>
      </rPr>
      <t xml:space="preserve">: (84,03)*0,25 = </t>
    </r>
    <r>
      <rPr>
        <u/>
        <sz val="8"/>
        <color rgb="FF0000FF"/>
        <rFont val="Arial CE"/>
        <family val="2"/>
        <charset val="238"/>
      </rPr>
      <t>21,01 m3</t>
    </r>
    <r>
      <rPr>
        <sz val="8"/>
        <color rgb="FF0000FF"/>
        <rFont val="Arial CE"/>
        <family val="2"/>
        <charset val="238"/>
      </rPr>
      <t xml:space="preserve">
 - </t>
    </r>
    <r>
      <rPr>
        <u/>
        <sz val="8"/>
        <color rgb="FF0000FF"/>
        <rFont val="Arial CE"/>
        <family val="2"/>
        <charset val="238"/>
      </rPr>
      <t>Nad 1. NP</t>
    </r>
    <r>
      <rPr>
        <sz val="8"/>
        <color rgb="FF0000FF"/>
        <rFont val="Arial CE"/>
        <family val="2"/>
        <charset val="238"/>
      </rPr>
      <t xml:space="preserve">: (48,79+81,91)*0,45+(109,85)*0,2 = </t>
    </r>
    <r>
      <rPr>
        <u/>
        <sz val="8"/>
        <color rgb="FF0000FF"/>
        <rFont val="Arial CE"/>
        <family val="2"/>
        <charset val="238"/>
      </rPr>
      <t>80,79 m3</t>
    </r>
    <r>
      <rPr>
        <sz val="8"/>
        <color rgb="FF0000FF"/>
        <rFont val="Arial CE"/>
        <family val="2"/>
        <charset val="238"/>
      </rPr>
      <t xml:space="preserve">
 </t>
    </r>
    <r>
      <rPr>
        <b/>
        <sz val="8"/>
        <color rgb="FF0000FF"/>
        <rFont val="Arial CE"/>
        <family val="2"/>
        <charset val="238"/>
      </rPr>
      <t>SCHODIŠTĚ</t>
    </r>
    <r>
      <rPr>
        <sz val="8"/>
        <color rgb="FF0000FF"/>
        <rFont val="Arial CE"/>
        <family val="2"/>
        <charset val="238"/>
      </rPr>
      <t xml:space="preserve">: </t>
    </r>
    <r>
      <rPr>
        <b/>
        <i/>
        <u/>
        <sz val="8"/>
        <color rgb="FF0000FF"/>
        <rFont val="Arial CE"/>
        <family val="2"/>
        <charset val="238"/>
      </rPr>
      <t>V = 0,74+1,51 = 2,25 m3</t>
    </r>
    <r>
      <rPr>
        <sz val="8"/>
        <color rgb="FF0000FF"/>
        <rFont val="Arial CE"/>
        <family val="2"/>
        <charset val="238"/>
      </rPr>
      <t xml:space="preserve">
 - </t>
    </r>
    <r>
      <rPr>
        <u/>
        <sz val="8"/>
        <color rgb="FF0000FF"/>
        <rFont val="Arial CE"/>
        <family val="2"/>
        <charset val="238"/>
      </rPr>
      <t>Z 1. PP do 1. NP</t>
    </r>
    <r>
      <rPr>
        <sz val="8"/>
        <color rgb="FF0000FF"/>
        <rFont val="Arial CE"/>
        <family val="2"/>
        <charset val="238"/>
      </rPr>
      <t xml:space="preserve">: (0,025*11)*,0+(3,13*0,15)*1,0 = </t>
    </r>
    <r>
      <rPr>
        <u/>
        <sz val="8"/>
        <color rgb="FF0000FF"/>
        <rFont val="Arial CE"/>
        <family val="2"/>
        <charset val="238"/>
      </rPr>
      <t>0,74 m3</t>
    </r>
    <r>
      <rPr>
        <sz val="8"/>
        <color rgb="FF0000FF"/>
        <rFont val="Arial CE"/>
        <family val="2"/>
        <charset val="238"/>
      </rPr>
      <t xml:space="preserve">
 - </t>
    </r>
    <r>
      <rPr>
        <u/>
        <sz val="8"/>
        <color rgb="FF0000FF"/>
        <rFont val="Arial CE"/>
        <family val="2"/>
        <charset val="238"/>
      </rPr>
      <t>Z 1. NP do 2. NP</t>
    </r>
    <r>
      <rPr>
        <sz val="8"/>
        <color rgb="FF0000FF"/>
        <rFont val="Arial CE"/>
        <family val="2"/>
        <charset val="238"/>
      </rPr>
      <t xml:space="preserve">: ((0,025*13)*1,2+(3,97*0,15)*1,2)+((0,025*5)*1,2+(1,41*0,15)*1,2) = </t>
    </r>
    <r>
      <rPr>
        <u/>
        <sz val="8"/>
        <color rgb="FF0000FF"/>
        <rFont val="Arial CE"/>
        <family val="2"/>
        <charset val="238"/>
      </rPr>
      <t>1,51 m3</t>
    </r>
    <r>
      <rPr>
        <sz val="8"/>
        <color rgb="FF0000FF"/>
        <rFont val="Arial CE"/>
        <family val="2"/>
        <charset val="238"/>
      </rPr>
      <t xml:space="preserve">
</t>
    </r>
    <r>
      <rPr>
        <sz val="8"/>
        <color indexed="12"/>
        <rFont val="Arial CE"/>
        <family val="2"/>
        <charset val="238"/>
      </rPr>
      <t xml:space="preserve">
</t>
    </r>
    <r>
      <rPr>
        <b/>
        <sz val="8"/>
        <color rgb="FF0000FF"/>
        <rFont val="Arial CE"/>
        <family val="2"/>
        <charset val="238"/>
      </rPr>
      <t xml:space="preserve">PROCENTUÁLNÍ PODÍL KONSTRUKCÍ:
(Celkový objem konstrukcí [m3] ÷ Objem obestavěného prostoru [m3])*100
</t>
    </r>
    <r>
      <rPr>
        <sz val="8"/>
        <color indexed="12"/>
        <rFont val="Arial CE"/>
        <family val="2"/>
        <charset val="238"/>
      </rPr>
      <t xml:space="preserve"> - </t>
    </r>
    <r>
      <rPr>
        <u/>
        <sz val="8"/>
        <color rgb="FF0000FF"/>
        <rFont val="Arial CE"/>
        <family val="2"/>
        <charset val="238"/>
      </rPr>
      <t>VÝPOČET</t>
    </r>
    <r>
      <rPr>
        <sz val="8"/>
        <color indexed="12"/>
        <rFont val="Arial CE"/>
        <family val="2"/>
        <charset val="238"/>
      </rPr>
      <t>: ((303,36+101,8+2,25)/1598,18)*100 = 25,49 % → Volba podílu konstrukcí přes 25 % do 30 %. "</t>
    </r>
  </si>
  <si>
    <r>
      <t xml:space="preserve">" POZN: Výpočet podílů objemu konstrukcí k obestavěnému prostoru.
 - Výpočet obestavěného prostoru - viz položka - 144,49 m3.
 </t>
    </r>
    <r>
      <rPr>
        <b/>
        <sz val="8"/>
        <color rgb="FF0000FF"/>
        <rFont val="Arial CE"/>
        <family val="2"/>
        <charset val="238"/>
      </rPr>
      <t>VÝPOČET OBJEMU KONSTRUKCÍ:</t>
    </r>
    <r>
      <rPr>
        <sz val="8"/>
        <color indexed="12"/>
        <rFont val="Arial CE"/>
        <family val="2"/>
        <charset val="238"/>
      </rPr>
      <t xml:space="preserve">
 </t>
    </r>
    <r>
      <rPr>
        <b/>
        <sz val="8"/>
        <color rgb="FF0000FF"/>
        <rFont val="Arial CE"/>
        <family val="2"/>
        <charset val="238"/>
      </rPr>
      <t>ZDIVO</t>
    </r>
    <r>
      <rPr>
        <sz val="8"/>
        <color indexed="12"/>
        <rFont val="Arial CE"/>
        <family val="2"/>
        <charset val="238"/>
      </rPr>
      <t>:</t>
    </r>
    <r>
      <rPr>
        <b/>
        <i/>
        <u/>
        <sz val="8"/>
        <color rgb="FF0000FF"/>
        <rFont val="Arial CE"/>
        <family val="2"/>
        <charset val="238"/>
      </rPr>
      <t xml:space="preserve"> V = 5,47+0,26 = 5,73 m3</t>
    </r>
    <r>
      <rPr>
        <sz val="8"/>
        <color indexed="12"/>
        <rFont val="Arial CE"/>
        <family val="2"/>
        <charset val="238"/>
      </rPr>
      <t xml:space="preserve">
 - </t>
    </r>
    <r>
      <rPr>
        <u/>
        <sz val="8"/>
        <color rgb="FF0000FF"/>
        <rFont val="Arial CE"/>
        <family val="2"/>
        <charset val="238"/>
      </rPr>
      <t>Do v. 2,4 m</t>
    </r>
    <r>
      <rPr>
        <sz val="8"/>
        <color indexed="12"/>
        <rFont val="Arial CE"/>
        <family val="2"/>
        <charset val="238"/>
      </rPr>
      <t xml:space="preserve">: ((1,8+1,4+1,2+2,6+1,2+1,4+1,8)*2,4)*0,2 = 5,47 m3
 - </t>
    </r>
    <r>
      <rPr>
        <u/>
        <sz val="8"/>
        <color rgb="FF0000FF"/>
        <rFont val="Arial CE"/>
        <family val="2"/>
        <charset val="238"/>
      </rPr>
      <t>Zdivo pod dřevěnými kcemi</t>
    </r>
    <r>
      <rPr>
        <sz val="8"/>
        <color indexed="12"/>
        <rFont val="Arial CE"/>
        <family val="2"/>
        <charset val="238"/>
      </rPr>
      <t xml:space="preserve">: (4,0+1,3+0,6+0,6)*0,2)*0,2 = 0,26 m3
STROPY, SCHODIŠŤOVÉ KONSTRUKCE ANI VNITŘNÍ NOSNÉ KONSTRUKCE SE V OBJEKTU NENACHÁZEJÍ.
</t>
    </r>
    <r>
      <rPr>
        <b/>
        <sz val="8"/>
        <color rgb="FF0000FF"/>
        <rFont val="Arial CE"/>
        <family val="2"/>
        <charset val="238"/>
      </rPr>
      <t xml:space="preserve">PROCENTUÁLNÍ PODÍL KONSTRUKCÍ:
(Celkový objem konstrukcí [m3] ÷ Objem obestavěného prostoru [m3])*100
</t>
    </r>
    <r>
      <rPr>
        <sz val="8"/>
        <color indexed="12"/>
        <rFont val="Arial CE"/>
        <family val="2"/>
        <charset val="238"/>
      </rPr>
      <t xml:space="preserve"> - </t>
    </r>
    <r>
      <rPr>
        <u/>
        <sz val="8"/>
        <color rgb="FF0000FF"/>
        <rFont val="Arial CE"/>
        <family val="2"/>
        <charset val="238"/>
      </rPr>
      <t>VÝPOČET</t>
    </r>
    <r>
      <rPr>
        <sz val="8"/>
        <color indexed="12"/>
        <rFont val="Arial CE"/>
        <family val="2"/>
        <charset val="238"/>
      </rPr>
      <t>: (5,73/144,49)*100 = 3,97 % → Volba podílu konstrukcí do 10 % (nejnižší možný). "</t>
    </r>
  </si>
  <si>
    <t>460661411-D RTO</t>
  </si>
  <si>
    <t xml:space="preserve">Odstranění plastových ochranných desek kabeláže -  vč. odvozu a likvidace - Specifikace dle PD </t>
  </si>
  <si>
    <t>" Hloubení rýhy pro zpřístupnění bouraného vedení vedeného v terénu " (5,3+4,8)*0,8*1,0</t>
  </si>
  <si>
    <t>" Příplatek - 10 % " (8,08)*0,1</t>
  </si>
  <si>
    <t>" Zpětný zásyp po vybourání potrubí vedeného v terénu zeminou z výkopů " (5,3)*0,8*1,0</t>
  </si>
  <si>
    <t>" Zpětný zásyp po vybourání potrubí vedeného v komunikaci štěrkem " (4,8)*0,8*1,0</t>
  </si>
  <si>
    <t>" Zásyp ze štěrkodrti pro bourané vedení v komunikaci " (3,84)*2,0</t>
  </si>
  <si>
    <t>" Odvoz zeminy z výkopových prací - zemina " 8,08-4,24</t>
  </si>
  <si>
    <t>" Pažení stěny pro výkop pro septik - 80 % z celkové plochy "</t>
  </si>
  <si>
    <t>" Hloubení jámy pro zpřístupnění bouraného septiku - 90 % z celkové kubatury " ((4,6*4,9)*3,1)*0,9</t>
  </si>
  <si>
    <t>" Hloubení jámy pro zpřístupnění bouraného septiku - 10 % z celkové kubatury " ((4,6*4,9)*3,1)*0,1</t>
  </si>
  <si>
    <t>" Odečet stávajícího septiku " -((3,3*3,0)*2,6+(1,6*1,6)*0,5)*0,9</t>
  </si>
  <si>
    <t>" Odečet stávajícího septiku " -((3,3*3,0)*2,6+(1,6*1,6)*0,5)*0,1</t>
  </si>
  <si>
    <t>" Pažení stěny pro výkop pro septik " ((4,6*2+4,9*2)*3,1)*0,8</t>
  </si>
  <si>
    <t>" Rozepření pro pažení stěn pro výkop pro bouraný septik " 4,6*4,9*3,1</t>
  </si>
  <si>
    <t>" Zpětný zásyp po vybourání septiku " (4,6*4,9*3,1)</t>
  </si>
  <si>
    <t>" Zásyp po vybouraném septiku " (69,87)*1,7</t>
  </si>
  <si>
    <r>
      <rPr>
        <b/>
        <sz val="8"/>
        <color indexed="12"/>
        <rFont val="Arial CE"/>
        <family val="2"/>
        <charset val="238"/>
      </rPr>
      <t>" Odvoz zeminy z výkopových prací - zemina - Třída těžitelnosti I " (</t>
    </r>
    <r>
      <rPr>
        <sz val="8"/>
        <color indexed="12"/>
        <rFont val="Arial CE"/>
        <family val="2"/>
        <charset val="238"/>
      </rPr>
      <t>38,57)*1,0</t>
    </r>
  </si>
  <si>
    <r>
      <rPr>
        <b/>
        <sz val="8"/>
        <color indexed="12"/>
        <rFont val="Arial CE"/>
        <family val="2"/>
        <charset val="238"/>
      </rPr>
      <t>" Odvoz zeminy z výkopových prací - zemina - Třída těžitelnosti II "</t>
    </r>
    <r>
      <rPr>
        <sz val="8"/>
        <color indexed="12"/>
        <rFont val="Arial CE"/>
        <family val="2"/>
        <charset val="238"/>
      </rPr>
      <t xml:space="preserve"> (4,29)*1,0</t>
    </r>
  </si>
  <si>
    <t>" Dno " (3,3*3,0)*0,3</t>
  </si>
  <si>
    <t>" Zastropení " ((3,3-1,6)*(3,0-1,6))*0,3</t>
  </si>
  <si>
    <t>" Stěny septiku " ((3,3*2)*2,0+(2,4*2)*2,0)*0,3</t>
  </si>
  <si>
    <t>" Vstupní komín " ((1,6*2)*0,8+(1,0*2)*0,8)*0,3</t>
  </si>
  <si>
    <t>" Očištění podlahy septiku po vyčerpání septiku před vybouráním. " 2,7*2,4</t>
  </si>
  <si>
    <t>" Očištění stěn septiku po vyčerpání septiku před vybouráním. " (2,7*2)*2+(2,4*2)*2</t>
  </si>
  <si>
    <t>" Očištění stěn septiku po vyčerpání septiku před vybouráním. "  (2,7*2)*2+(2,4*2)*2</t>
  </si>
  <si>
    <t>" Dezinfekce podlahy septiku po vyčerpání septiku před vybouráním. " 2,7*2,4</t>
  </si>
  <si>
    <t>" Dezinfekce stěn septiku po vyčerpání septiku před vybouráním. " (2,7*2)*2+(2,4*2)*2</t>
  </si>
  <si>
    <t>" Odčerpání stávajícího septiku vč. ekologické likvidace kalu - třída odpadu 20 03 04. " ((2,7*2,4)*2,0)*0,85</t>
  </si>
  <si>
    <t>" Sejmutí ornice v místě rýh před jejich provedením pro vybourání trativodu " 15,0*0,8</t>
  </si>
  <si>
    <t>" Sejmutí ornice v místě rýh před jejich provedením pro vybourání kanalizace " 5,0*0,8</t>
  </si>
  <si>
    <t>" Úprava ploch před realizací sadových úprav - pro zatravněné plochy " (15,0*0,8)+(5,0*0,8)+(4,6*4,9)</t>
  </si>
  <si>
    <t>" Zpětné rozprostření sejmuté ornice " 12,0+4,0+22,54</t>
  </si>
  <si>
    <t>" Úprava zeminy před dosevem -1x  " (12,0+4,0+22,54)*1</t>
  </si>
  <si>
    <t>" Úprava zeminy před dosevem - 1x  " (12,0+4,0+22,54)*1</t>
  </si>
  <si>
    <t>" Provzdušnění trávníku s přísevem osiva - zpětné položení stávajícího trávníku - ornice " (12,0+4,0+22,54)</t>
  </si>
  <si>
    <t>" Prořezání trávníku s přísevem osiva - zpětné položení stávajícího trávníku - ornice " (12,0+4,0+22,54)</t>
  </si>
  <si>
    <t>" Osivo jako přísev při obnově stávajícího trávníku - provzdušnění - spotřeba 5 g/m2 " (12,0+4,0+22,54)*0,005</t>
  </si>
  <si>
    <t>" Osivo jako přísev při obnově stávajícího trávníku - prořezání - spotřeba 5 g/m2 " (12,0+4,0+22,54)*0,005</t>
  </si>
  <si>
    <t>" Provedení zapískování trávníku vrstvou písku - zatravněné plochy - zpětné dání ornice " (12,0+4,0+22,54)</t>
  </si>
  <si>
    <t>" Písek pro zapískování trávníku - spotřeba 9,8 kg/m2 " (12,0+4,0+22,54)*0,0098</t>
  </si>
  <si>
    <t>" Dvojnásobný postřik trávníku přípravkem podporující zakořenění a růst - zatravněné plochy  " (12,0+4,0+22,54)</t>
  </si>
  <si>
    <t>" Spotřeba - 50 ml / 100 m2 → 0,0005 l / 1 m2 " (0,0005*(22,54+12,0+4,0))*2</t>
  </si>
  <si>
    <t>" Dvojnásobné odplevelení trávníku před realizací sadových úprav. " (12,0+4,0+22,54)*2</t>
  </si>
  <si>
    <t>" Hnojení půdy travnatých ploch hnojivy " ((12,0+4,0+22,54)*0,02)/1000</t>
  </si>
  <si>
    <t>" Hnojivo pro hnojení travnatých ploch - spotřeba 20 g/m2 " (12,0+4,0+22,54)*0,02</t>
  </si>
  <si>
    <t>" Ošetření trávníku " 12,0+4,0+22,54</t>
  </si>
  <si>
    <t>" Zalití travnatých ploch po provzdušnění a dodání semen - 15 l na 1 m2 " 0,015*(12,0+4,0+22,54)</t>
  </si>
  <si>
    <t>" Likvidace vybouraného materiálu " 28,248+0,1</t>
  </si>
  <si>
    <t>Demolice budov zděných na MC nebo z betonu podíl konstrukcí do 30 % postupným rozebíráním</t>
  </si>
  <si>
    <t>" Bourání základů RD - základová (podkladní) deska " (84,03)*0,13+(158,64)*0,13</t>
  </si>
  <si>
    <t>" Bourání základů kůlny - základová (podkladní) deska " 0,15*(74,4)</t>
  </si>
  <si>
    <t>" Bourání základů kůlny - základové pasy " 0,35*1,05*(13,0+6,1+11,5+2,4+0,92+2,8)</t>
  </si>
  <si>
    <t>" Zásyp po vybouraných základech kůlny " 11,16+13,49</t>
  </si>
  <si>
    <t>" Zásyp po vybouraných základech RD " (31,55)+(37,53+39,96)</t>
  </si>
  <si>
    <t>" Zásyp po vybouraných základech kůlny a RD " ((24,65)+(109,04+179,59))*1,7</t>
  </si>
  <si>
    <t>" Likvidace vybouraného materiálu " 51,167+910,963</t>
  </si>
  <si>
    <t>" Likvidace vybouraného materiálu " 322,193</t>
  </si>
  <si>
    <t xml:space="preserve">POZNÁMKA: V soupisu prací není uvažováno s nutnými zemními pracemi (odkopávkami) pro zpevněné plochy. Je uvažováno s náhradou stávajících ve stejné skladbě. Tuto skladbu pokryjí položky na odstranění podkladů.  
Specifikace pro tuto část dle PD → TZ + výkresy C.2_f. KATASTRALNI SITUACNI VYKRES, D.b.14. ULOZENI BOURANE VODOVODNI PRIPOJKY. </t>
  </si>
  <si>
    <t xml:space="preserve">POZNÁMKA: Specifikace pro tuto část dle PD → TZ + výkresy C.2_f. KATASTRALNI SITUACNI VYKRES, D.b.15. BOURANY SEPTIK. </t>
  </si>
  <si>
    <t xml:space="preserve">POZNÁMKA: Specifikace pro tuto část dle PD → TZ + výkresy C.2_f. KATASTRALNI SITUACNI VYKRES. </t>
  </si>
  <si>
    <t xml:space="preserve">POZNÁMKA: Specifikace pro tuto část dle PD → TZ + výkresy C.2_f. KATASTRALNI SITUACNI VYKRES, D.b.16. ULOZENI BOURANE ELEKTRICKE PRIPOJKY. </t>
  </si>
  <si>
    <t xml:space="preserve">POZNÁMKA: V soupisu prací jsou uvedeny jen ty stromy stromy, které je nutno pokácet pro provedení bouracích prací. Prořezy stávajících stromů, odstranění dalších stromů, apod. bude součástí provedení novostavby.
Specifikace pro tuto část dle PD → TZ + výkres C.2_f. KATASTRALNI SITUACNI VYKRES. </t>
  </si>
  <si>
    <t>" Oplocení z pletiva vč. případné spodní desky - podbetonování " 13,4</t>
  </si>
  <si>
    <t>" Oplocení tvořené betonovými sloupky a případnými plotovými výplněmi vč. odstranění veškerých částí a prvků. " 25,6</t>
  </si>
  <si>
    <t>" Hloubení rýhy pro zpřístupnění bouraného vedení trativodu vedeného v terénu " (15,0)*0,8*1,2</t>
  </si>
  <si>
    <t>" Hloubení rýhy pro zpřístupnění bouraného vedení kanalizace vedeného v terénu " (5,0)*0,8*1,15</t>
  </si>
  <si>
    <t>" Příplatek - 10 % " ((38,57+4,29)+(19,0))*0,1</t>
  </si>
  <si>
    <t>" Pažení rýhy pro zpřístupnění bouraného trativodu - 50 % " ((15,0)*1,2*2)*0,5</t>
  </si>
  <si>
    <t>" Pažení rýhy pro zpřístupnění bourané kanalizace - 50 % " ((5,0)*1,15*2)*0,5</t>
  </si>
  <si>
    <t>" Zpětný zásyp po vybourání trativodu vedeného v terénu zeminou z výkopů " (15,0)*0,8*1,2</t>
  </si>
  <si>
    <t>" Zpětný zásyp po vybourání kanalizace vedeného v terénu zeminou z výkopů " (5,0)*0,8*1,15</t>
  </si>
  <si>
    <t xml:space="preserve">   01 - BOURACÍ PRÁCE OBJEKTŮ</t>
  </si>
  <si>
    <t xml:space="preserve">Soupis bouracích prací </t>
  </si>
  <si>
    <t xml:space="preserve">Uchazeč: </t>
  </si>
  <si>
    <t xml:space="preserve">   Za zhotovitele soupisu :</t>
  </si>
  <si>
    <t xml:space="preserve">                    Za uchazeče :</t>
  </si>
  <si>
    <t xml:space="preserve">                 ________________</t>
  </si>
  <si>
    <t xml:space="preserve">  _______________</t>
  </si>
  <si>
    <t>SOUPIS PRACÍ</t>
  </si>
  <si>
    <t>Datum: 08/2021</t>
  </si>
  <si>
    <t>"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</si>
  <si>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Včetně naložení, svislého a vodorovného přesunu zeminy / sypaniny / výkopku.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zeminy / sypaniny / výkopku. "</t>
  </si>
  <si>
    <t>"  Včetně naložení, svislého a vodorovného přesunu přesun bioodpadu (dřevin, travin, křovin), odvoz biodpadu.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</si>
  <si>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POLOŽKA ZRUŠENA - 
JIŽ REALIZOVÁNO</t>
  </si>
  <si>
    <t>ZRUŠENO - JIŽ REALIZOVÁNO</t>
  </si>
  <si>
    <t xml:space="preserve">Zhotovitel je povinen nakládat se vzniklými odpady v souladu se zákonem č. 541/2020 Sb. O odpadech vč. správného začlenění dle přílohy č. 1 vyhlášky č. 8/2021 o Katalogu odpadů a posuzování vlastností odpadů (Katalog odpadů). </t>
  </si>
  <si>
    <t>POZNÁMKA: Jednotkové ceny se vepisují do řádku k položce. 
Výjimku tvoří položky rozagregované na více podpoložek pro lepší nacenění. Tam se cena vepisuje k jednotlivým podpoložkám (žluté podbarvení). Celková jednotková cena je pak vypočtena na základě jednotlivých cen podpoložek.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</si>
</sst>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Kč&quot;;[Red]\-#,##0.00\ &quot;Kč&quot;"/>
    <numFmt numFmtId="164" formatCode="0.0%"/>
    <numFmt numFmtId="165" formatCode="#,##0.000;\-#,##0.000"/>
    <numFmt numFmtId="166" formatCode="0.000"/>
    <numFmt numFmtId="167" formatCode="#,##0.00_ ;\-#,##0.00\ "/>
    <numFmt numFmtId="168" formatCode="0.0000"/>
  </numFmts>
  <fonts count="111">
    <font>
      <sz val="11"/>
      <color theme="1"/>
      <name val="Calibri"/>
      <family val="2"/>
      <charset val="238"/>
      <scheme val="minor"/>
    </font>
    <font>
      <sz val="10"/>
      <name val="Arial CE"/>
      <family val="2"/>
      <charset val="238"/>
    </font>
    <font>
      <sz val="10"/>
      <name val="Arial"/>
      <family val="2"/>
      <charset val="238"/>
    </font>
    <font>
      <b/>
      <sz val="14"/>
      <name val="Arial"/>
      <family val="2"/>
      <charset val="238"/>
    </font>
    <font>
      <b/>
      <sz val="12"/>
      <name val="Arial"/>
      <family val="2"/>
      <charset val="238"/>
    </font>
    <font>
      <b/>
      <sz val="10"/>
      <name val="Arial CE"/>
      <family val="2"/>
      <charset val="238"/>
    </font>
    <font>
      <b/>
      <sz val="10"/>
      <name val="Arial"/>
      <family val="2"/>
      <charset val="238"/>
    </font>
    <font>
      <sz val="9"/>
      <name val="Arial"/>
      <family val="2"/>
      <charset val="238"/>
    </font>
    <font>
      <sz val="12"/>
      <name val="Arial"/>
      <family val="2"/>
      <charset val="238"/>
    </font>
    <font>
      <b/>
      <sz val="9"/>
      <name val="Arial"/>
      <family val="2"/>
      <charset val="238"/>
    </font>
    <font>
      <sz val="8"/>
      <name val="Arial"/>
      <family val="2"/>
      <charset val="238"/>
    </font>
    <font>
      <sz val="8"/>
      <name val="Arial CE"/>
      <family val="2"/>
      <charset val="238"/>
    </font>
    <font>
      <sz val="8"/>
      <color indexed="9"/>
      <name val="Arial"/>
      <family val="2"/>
      <charset val="238"/>
    </font>
    <font>
      <b/>
      <u/>
      <sz val="10"/>
      <name val="Arial CE"/>
      <family val="2"/>
      <charset val="238"/>
    </font>
    <font>
      <u/>
      <sz val="10"/>
      <name val="Arial CE"/>
      <family val="2"/>
      <charset val="238"/>
    </font>
    <font>
      <b/>
      <i/>
      <sz val="10"/>
      <name val="Arial CE"/>
      <family val="2"/>
      <charset val="238"/>
    </font>
    <font>
      <b/>
      <sz val="10"/>
      <color rgb="FFFF0000"/>
      <name val="Arial"/>
      <family val="2"/>
      <charset val="238"/>
    </font>
    <font>
      <sz val="8"/>
      <color indexed="12"/>
      <name val="Arial CE"/>
      <family val="2"/>
      <charset val="238"/>
    </font>
    <font>
      <sz val="8"/>
      <color indexed="8"/>
      <name val="Arial"/>
      <family val="2"/>
      <charset val="238"/>
    </font>
    <font>
      <sz val="8"/>
      <name val="MS Sans Serif"/>
      <family val="2"/>
      <charset val="238"/>
    </font>
    <font>
      <sz val="7"/>
      <name val="Arial CE"/>
      <family val="2"/>
      <charset val="238"/>
    </font>
    <font>
      <b/>
      <sz val="8"/>
      <name val="Arial CE"/>
      <family val="2"/>
      <charset val="238"/>
    </font>
    <font>
      <sz val="8"/>
      <name val="Arial CYR"/>
      <charset val="238"/>
    </font>
    <font>
      <b/>
      <sz val="10"/>
      <color rgb="FFFF0000"/>
      <name val="MS Sans Serif"/>
      <family val="2"/>
    </font>
    <font>
      <sz val="8"/>
      <name val="MS Sans Serif"/>
      <family val="2"/>
    </font>
    <font>
      <sz val="8"/>
      <color theme="1"/>
      <name val="Arial"/>
      <family val="2"/>
      <charset val="238"/>
    </font>
    <font>
      <b/>
      <sz val="8.5"/>
      <color rgb="FFFF0000"/>
      <name val="MS Sans Serif"/>
      <family val="2"/>
      <charset val="238"/>
    </font>
    <font>
      <sz val="8"/>
      <color indexed="18"/>
      <name val="Arial CE"/>
      <family val="2"/>
      <charset val="238"/>
    </font>
    <font>
      <u/>
      <sz val="10"/>
      <color theme="10"/>
      <name val="Arial CE"/>
      <family val="2"/>
      <charset val="238"/>
    </font>
    <font>
      <sz val="10"/>
      <color theme="10"/>
      <name val="Arial CE"/>
      <family val="2"/>
      <charset val="238"/>
    </font>
    <font>
      <b/>
      <sz val="8"/>
      <name val="MS Sans Serif"/>
      <family val="2"/>
      <charset val="238"/>
    </font>
    <font>
      <b/>
      <sz val="10"/>
      <color rgb="FFFF0000"/>
      <name val="MS Sans Serif"/>
      <family val="2"/>
      <charset val="238"/>
    </font>
    <font>
      <b/>
      <u/>
      <sz val="8"/>
      <color indexed="10"/>
      <name val="Arial CE"/>
      <family val="2"/>
      <charset val="238"/>
    </font>
    <font>
      <b/>
      <sz val="8"/>
      <color rgb="FFFF0000"/>
      <name val="MS Sans Serif"/>
      <family val="2"/>
    </font>
    <font>
      <sz val="8"/>
      <color rgb="FFFF0000"/>
      <name val="MS Sans Serif"/>
      <family val="2"/>
      <charset val="238"/>
    </font>
    <font>
      <sz val="12"/>
      <name val="MS Sans Serif"/>
      <family val="2"/>
      <charset val="238"/>
    </font>
    <font>
      <b/>
      <sz val="11"/>
      <color rgb="FFFF0000"/>
      <name val="Arial CE"/>
      <family val="2"/>
      <charset val="238"/>
    </font>
    <font>
      <sz val="8"/>
      <color rgb="FF0000FF"/>
      <name val="Arial CE"/>
      <family val="2"/>
      <charset val="238"/>
    </font>
    <font>
      <b/>
      <sz val="10"/>
      <color rgb="FFFF0000"/>
      <name val="MS Sans Serif"/>
      <charset val="238"/>
    </font>
    <font>
      <sz val="10"/>
      <color rgb="FFFF0000"/>
      <name val="Arial CE"/>
      <family val="2"/>
      <charset val="238"/>
    </font>
    <font>
      <sz val="8"/>
      <color rgb="FF7030A0"/>
      <name val="Arial"/>
      <family val="2"/>
      <charset val="238"/>
    </font>
    <font>
      <b/>
      <sz val="8"/>
      <color rgb="FFFF0000"/>
      <name val="Arial"/>
      <family val="2"/>
      <charset val="238"/>
    </font>
    <font>
      <b/>
      <sz val="12"/>
      <color rgb="FFFF0000"/>
      <name val="MS Sans Serif"/>
      <family val="2"/>
    </font>
    <font>
      <b/>
      <sz val="10"/>
      <name val="MS Sans Serif"/>
      <family val="2"/>
    </font>
    <font>
      <b/>
      <sz val="11"/>
      <color rgb="FFFF0000"/>
      <name val="Trebuchet MS"/>
      <family val="2"/>
      <charset val="238"/>
    </font>
    <font>
      <sz val="8"/>
      <color indexed="12"/>
      <name val="Arial CE"/>
      <family val="2"/>
    </font>
    <font>
      <b/>
      <sz val="8.5"/>
      <color rgb="FFFF0000"/>
      <name val="MS Sans Serif"/>
      <family val="2"/>
    </font>
    <font>
      <sz val="8.5"/>
      <name val="MS Sans Serif"/>
      <family val="2"/>
    </font>
    <font>
      <b/>
      <sz val="11"/>
      <color rgb="FFFF0000"/>
      <name val="MS Sans Serif"/>
      <family val="2"/>
    </font>
    <font>
      <i/>
      <sz val="8"/>
      <name val="Arial CE"/>
      <family val="2"/>
      <charset val="238"/>
    </font>
    <font>
      <i/>
      <sz val="8"/>
      <color indexed="18"/>
      <name val="Arial CE"/>
      <family val="2"/>
      <charset val="238"/>
    </font>
    <font>
      <i/>
      <sz val="8"/>
      <color indexed="12"/>
      <name val="Arial CE"/>
      <family val="2"/>
      <charset val="238"/>
    </font>
    <font>
      <b/>
      <sz val="12"/>
      <color rgb="FFFF0000"/>
      <name val="MS Sans Serif"/>
      <family val="2"/>
      <charset val="238"/>
    </font>
    <font>
      <u/>
      <sz val="8"/>
      <color theme="10"/>
      <name val="MS Sans Serif"/>
      <family val="2"/>
      <charset val="238"/>
    </font>
    <font>
      <sz val="8"/>
      <color theme="1"/>
      <name val="Trebuchet MS"/>
      <family val="2"/>
    </font>
    <font>
      <b/>
      <sz val="10"/>
      <color rgb="FFFF0000"/>
      <name val="Arial CE"/>
      <family val="2"/>
      <charset val="238"/>
    </font>
    <font>
      <b/>
      <sz val="8"/>
      <color rgb="FFFF0000"/>
      <name val="MS Sans Serif"/>
      <family val="2"/>
      <charset val="238"/>
    </font>
    <font>
      <b/>
      <sz val="8"/>
      <name val="Arial"/>
      <family val="2"/>
      <charset val="238"/>
    </font>
    <font>
      <sz val="8"/>
      <color indexed="20"/>
      <name val="MS Sans Serif"/>
      <family val="2"/>
      <charset val="238"/>
    </font>
    <font>
      <sz val="11"/>
      <color theme="1"/>
      <name val="Calibri"/>
      <family val="2"/>
      <scheme val="minor"/>
    </font>
    <font>
      <b/>
      <sz val="12"/>
      <color rgb="FFFF0000"/>
      <name val="Arial CE"/>
      <family val="2"/>
      <charset val="238"/>
    </font>
    <font>
      <sz val="8"/>
      <color rgb="FFFF0000"/>
      <name val="Arial CE"/>
      <family val="2"/>
      <charset val="238"/>
    </font>
    <font>
      <b/>
      <sz val="14"/>
      <color rgb="FFFF0000"/>
      <name val="Arial CE"/>
      <family val="2"/>
      <charset val="238"/>
    </font>
    <font>
      <b/>
      <sz val="8.5"/>
      <name val="MS Sans Serif"/>
      <family val="2"/>
    </font>
    <font>
      <i/>
      <sz val="8"/>
      <name val="MS Sans Serif"/>
      <family val="2"/>
      <charset val="238"/>
    </font>
    <font>
      <b/>
      <sz val="14"/>
      <color rgb="FFFF0000"/>
      <name val="Calibri"/>
      <family val="2"/>
      <charset val="238"/>
      <scheme val="minor"/>
    </font>
    <font>
      <sz val="8"/>
      <color rgb="FFFF0000"/>
      <name val="MS Sans Serif"/>
      <family val="2"/>
    </font>
    <font>
      <sz val="10"/>
      <name val="Arial CE"/>
      <family val="2"/>
    </font>
    <font>
      <sz val="8"/>
      <color indexed="54"/>
      <name val="Arial CE"/>
      <family val="2"/>
      <charset val="238"/>
    </font>
    <font>
      <b/>
      <sz val="10"/>
      <name val="MS Sans Serif"/>
      <family val="2"/>
      <charset val="238"/>
    </font>
    <font>
      <b/>
      <sz val="8"/>
      <name val="MS Sans Serif"/>
      <family val="2"/>
    </font>
    <font>
      <sz val="8"/>
      <color indexed="12"/>
      <name val="MS Sans Serif"/>
      <family val="2"/>
      <charset val="238"/>
    </font>
    <font>
      <b/>
      <sz val="8"/>
      <color indexed="10"/>
      <name val="Arial CE"/>
      <family val="2"/>
      <charset val="238"/>
    </font>
    <font>
      <sz val="8"/>
      <color indexed="54"/>
      <name val="MS Sans Serif"/>
      <family val="2"/>
      <charset val="238"/>
    </font>
    <font>
      <sz val="8"/>
      <color indexed="18"/>
      <name val="Arial CE"/>
      <family val="2"/>
    </font>
    <font>
      <b/>
      <i/>
      <sz val="8"/>
      <name val="Arial CE"/>
      <family val="2"/>
      <charset val="238"/>
    </font>
    <font>
      <sz val="8"/>
      <color indexed="10"/>
      <name val="MS Sans Serif"/>
      <family val="2"/>
      <charset val="238"/>
    </font>
    <font>
      <sz val="8"/>
      <color indexed="10"/>
      <name val="Arial CE"/>
      <family val="2"/>
      <charset val="238"/>
    </font>
    <font>
      <b/>
      <sz val="12"/>
      <name val="MS Sans Serif"/>
      <family val="2"/>
    </font>
    <font>
      <b/>
      <sz val="11"/>
      <color rgb="FFFF0000"/>
      <name val="Arial"/>
      <family val="2"/>
      <charset val="238"/>
    </font>
    <font>
      <sz val="8"/>
      <name val="Arial CE"/>
      <family val="2"/>
    </font>
    <font>
      <sz val="8"/>
      <color rgb="FF0000FF"/>
      <name val="Arial CE"/>
      <family val="2"/>
    </font>
    <font>
      <sz val="11"/>
      <color rgb="FFFF0000"/>
      <name val="Calibri"/>
      <family val="2"/>
      <charset val="238"/>
      <scheme val="minor"/>
    </font>
    <font>
      <sz val="10"/>
      <name val="Arial CE"/>
      <family val="2"/>
      <charset val="238"/>
    </font>
    <font>
      <b/>
      <sz val="9"/>
      <color rgb="FFFF0000"/>
      <name val="MS Sans Serif"/>
      <charset val="238"/>
    </font>
    <font>
      <b/>
      <sz val="8"/>
      <color rgb="FFFF0000"/>
      <name val="MS Sans Serif"/>
      <charset val="238"/>
    </font>
    <font>
      <b/>
      <sz val="14"/>
      <color rgb="FFFF0000"/>
      <name val="MS Sans Serif"/>
      <family val="2"/>
    </font>
    <font>
      <b/>
      <sz val="11"/>
      <color rgb="FFFF0000"/>
      <name val="Calibri"/>
      <family val="2"/>
      <charset val="238"/>
      <scheme val="minor"/>
    </font>
    <font>
      <sz val="8"/>
      <name val="MS Sans Serif"/>
      <charset val="1"/>
    </font>
    <font>
      <i/>
      <sz val="8"/>
      <color rgb="FF0000FF"/>
      <name val="Arial CE"/>
      <family val="2"/>
      <charset val="238"/>
    </font>
    <font>
      <b/>
      <sz val="11"/>
      <color rgb="FFFF0000"/>
      <name val="MS Sans Serif"/>
      <charset val="238"/>
    </font>
    <font>
      <b/>
      <sz val="11"/>
      <color indexed="10"/>
      <name val="Arial CE"/>
      <family val="2"/>
      <charset val="238"/>
    </font>
    <font>
      <b/>
      <sz val="12"/>
      <color rgb="FFFF0000"/>
      <name val="MS Sans Serif"/>
      <charset val="238"/>
    </font>
    <font>
      <sz val="8"/>
      <name val="MS Sans Serif"/>
      <charset val="238"/>
    </font>
    <font>
      <sz val="9"/>
      <color rgb="FFFF0000"/>
      <name val="Arial CE"/>
      <family val="2"/>
      <charset val="238"/>
    </font>
    <font>
      <b/>
      <sz val="8"/>
      <color indexed="12"/>
      <name val="Arial CE"/>
      <family val="2"/>
      <charset val="238"/>
    </font>
    <font>
      <b/>
      <sz val="11"/>
      <color rgb="FFFF0000"/>
      <name val="MS Sans Serif"/>
      <family val="2"/>
      <charset val="238"/>
    </font>
    <font>
      <sz val="11"/>
      <color rgb="FFFF0000"/>
      <name val="Arial"/>
      <family val="2"/>
      <charset val="238"/>
    </font>
    <font>
      <sz val="11"/>
      <color rgb="FFFF0000"/>
      <name val="Arial CE"/>
      <family val="2"/>
      <charset val="238"/>
    </font>
    <font>
      <sz val="14"/>
      <name val="MS Sans Serif"/>
      <family val="2"/>
    </font>
    <font>
      <sz val="8"/>
      <color rgb="FFFF0000"/>
      <name val="MS Sans Serif"/>
      <charset val="238"/>
    </font>
    <font>
      <b/>
      <sz val="12"/>
      <name val="Arial CE"/>
      <family val="2"/>
      <charset val="238"/>
    </font>
    <font>
      <b/>
      <sz val="9"/>
      <color rgb="FFFF0000"/>
      <name val="Arial"/>
      <family val="2"/>
      <charset val="238"/>
    </font>
    <font>
      <b/>
      <sz val="16"/>
      <color rgb="FFFF0000"/>
      <name val="Calibri"/>
      <family val="2"/>
      <charset val="238"/>
      <scheme val="minor"/>
    </font>
    <font>
      <b/>
      <sz val="9"/>
      <name val="MS Sans Serif"/>
      <charset val="238"/>
    </font>
    <font>
      <b/>
      <sz val="8"/>
      <name val="MS Sans Serif"/>
      <charset val="238"/>
    </font>
    <font>
      <b/>
      <sz val="8"/>
      <color rgb="FF0000FF"/>
      <name val="Arial CE"/>
      <family val="2"/>
      <charset val="238"/>
    </font>
    <font>
      <u/>
      <sz val="8"/>
      <color rgb="FF0000FF"/>
      <name val="Arial CE"/>
      <family val="2"/>
      <charset val="238"/>
    </font>
    <font>
      <b/>
      <i/>
      <u/>
      <sz val="8"/>
      <color rgb="FF0000FF"/>
      <name val="Arial CE"/>
      <family val="2"/>
      <charset val="238"/>
    </font>
    <font>
      <b/>
      <sz val="10"/>
      <name val="MS Sans Serif"/>
      <charset val="238"/>
    </font>
    <font>
      <sz val="8"/>
      <color rgb="FFFF0000"/>
      <name val="Arial"/>
      <family val="2"/>
      <charset val="238"/>
    </font>
  </fonts>
  <fills count="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hair">
        <color indexed="8"/>
      </left>
      <right/>
      <top/>
      <bottom/>
      <diagonal/>
    </border>
    <border>
      <left/>
      <right style="hair">
        <color indexed="8"/>
      </right>
      <top style="hair">
        <color indexed="8"/>
      </top>
      <bottom style="hair">
        <color indexed="8"/>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2">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pplyAlignment="0">
      <alignment vertical="top" wrapText="1"/>
      <protection locked="0"/>
    </xf>
    <xf numFmtId="0" fontId="19" fillId="0" borderId="0" applyAlignment="0">
      <alignment vertical="top" wrapText="1"/>
      <protection locked="0"/>
    </xf>
    <xf numFmtId="0" fontId="19" fillId="0" borderId="0" applyAlignment="0">
      <alignment vertical="top" wrapText="1"/>
      <protection locked="0"/>
    </xf>
    <xf numFmtId="0" fontId="28" fillId="0" borderId="0" applyNumberFormat="0" applyFill="0" applyBorder="0" applyAlignment="0" applyProtection="0"/>
    <xf numFmtId="0" fontId="19" fillId="0" borderId="0" applyAlignment="0">
      <alignment vertical="top" wrapText="1"/>
      <protection locked="0"/>
    </xf>
    <xf numFmtId="0" fontId="24" fillId="0" borderId="0" applyAlignment="0">
      <alignment vertical="top" wrapText="1"/>
      <protection locked="0"/>
    </xf>
    <xf numFmtId="0" fontId="19" fillId="0" borderId="0" applyAlignment="0">
      <alignment vertical="top" wrapText="1"/>
      <protection locked="0"/>
    </xf>
    <xf numFmtId="0" fontId="2" fillId="0" borderId="0"/>
    <xf numFmtId="0" fontId="54" fillId="0" borderId="0"/>
    <xf numFmtId="0" fontId="1" fillId="0" borderId="0"/>
    <xf numFmtId="0" fontId="19" fillId="0" borderId="0" applyAlignment="0">
      <alignment vertical="top" wrapText="1"/>
      <protection locked="0"/>
    </xf>
    <xf numFmtId="0" fontId="2" fillId="0" borderId="0"/>
    <xf numFmtId="0" fontId="1" fillId="0" borderId="0"/>
    <xf numFmtId="0" fontId="24" fillId="0" borderId="0" applyAlignment="0">
      <alignment vertical="top" wrapText="1"/>
      <protection locked="0"/>
    </xf>
    <xf numFmtId="0" fontId="2" fillId="0" borderId="0"/>
    <xf numFmtId="0" fontId="59" fillId="0" borderId="0"/>
    <xf numFmtId="0" fontId="1" fillId="0" borderId="0"/>
    <xf numFmtId="0" fontId="2" fillId="0" borderId="0"/>
    <xf numFmtId="0" fontId="83" fillId="0" borderId="0"/>
    <xf numFmtId="0" fontId="88" fillId="0" borderId="0" applyAlignment="0">
      <alignment vertical="top" wrapText="1"/>
      <protection locked="0"/>
    </xf>
    <xf numFmtId="0" fontId="24" fillId="0" borderId="0" applyAlignment="0">
      <alignment vertical="top" wrapText="1"/>
      <protection locked="0"/>
    </xf>
    <xf numFmtId="0" fontId="19" fillId="0" borderId="0" applyAlignment="0">
      <alignment vertical="top" wrapText="1"/>
      <protection locked="0"/>
    </xf>
    <xf numFmtId="0" fontId="2" fillId="0" borderId="0"/>
    <xf numFmtId="0" fontId="2" fillId="0" borderId="0"/>
    <xf numFmtId="0" fontId="24" fillId="0" borderId="0" applyAlignment="0">
      <alignment vertical="top" wrapText="1"/>
      <protection locked="0"/>
    </xf>
  </cellStyleXfs>
  <cellXfs count="1045">
    <xf numFmtId="0" fontId="0" fillId="0" borderId="0" xfId="0"/>
    <xf numFmtId="0" fontId="2" fillId="0" borderId="0" xfId="1" applyFont="1"/>
    <xf numFmtId="0" fontId="4" fillId="0" borderId="0" xfId="1" applyFont="1" applyAlignment="1">
      <alignment horizontal="left"/>
    </xf>
    <xf numFmtId="0" fontId="6" fillId="0" borderId="0" xfId="1" applyFont="1"/>
    <xf numFmtId="14" fontId="7" fillId="0" borderId="0" xfId="1" applyNumberFormat="1" applyFont="1" applyAlignment="1">
      <alignment horizontal="left"/>
    </xf>
    <xf numFmtId="0" fontId="8" fillId="0" borderId="0" xfId="1" applyFont="1" applyAlignment="1">
      <alignment horizontal="left"/>
    </xf>
    <xf numFmtId="0" fontId="4" fillId="0" borderId="0" xfId="1" applyFont="1" applyAlignment="1">
      <alignment horizontal="left" vertical="top" wrapText="1"/>
    </xf>
    <xf numFmtId="0" fontId="1" fillId="0" borderId="0" xfId="1" applyAlignment="1">
      <alignment vertical="top" wrapText="1"/>
    </xf>
    <xf numFmtId="0" fontId="6" fillId="0" borderId="0" xfId="1" applyFont="1" applyAlignment="1">
      <alignment horizontal="left" vertical="center"/>
    </xf>
    <xf numFmtId="0" fontId="2" fillId="0" borderId="0" xfId="1" applyFont="1" applyAlignment="1">
      <alignment horizontal="left"/>
    </xf>
    <xf numFmtId="0" fontId="2" fillId="0" borderId="0" xfId="1" applyFont="1" applyAlignment="1">
      <alignment horizontal="right"/>
    </xf>
    <xf numFmtId="0" fontId="6" fillId="0" borderId="0" xfId="1" applyFont="1" applyAlignment="1">
      <alignment horizontal="left"/>
    </xf>
    <xf numFmtId="0" fontId="2" fillId="0" borderId="0" xfId="1" applyFont="1" applyAlignment="1">
      <alignment horizontal="center"/>
    </xf>
    <xf numFmtId="0" fontId="9" fillId="2" borderId="1" xfId="1" applyFont="1" applyFill="1" applyBorder="1" applyAlignment="1">
      <alignment wrapText="1"/>
    </xf>
    <xf numFmtId="0" fontId="9" fillId="2" borderId="2" xfId="1" applyFont="1" applyFill="1" applyBorder="1" applyAlignment="1">
      <alignment wrapText="1"/>
    </xf>
    <xf numFmtId="0" fontId="9" fillId="2" borderId="3" xfId="1" applyFont="1" applyFill="1" applyBorder="1" applyAlignment="1">
      <alignment wrapText="1"/>
    </xf>
    <xf numFmtId="0" fontId="9" fillId="2" borderId="1" xfId="1" applyFont="1" applyFill="1" applyBorder="1" applyAlignment="1">
      <alignment horizontal="right" wrapText="1"/>
    </xf>
    <xf numFmtId="0" fontId="2" fillId="2" borderId="2" xfId="1" applyFont="1" applyFill="1" applyBorder="1"/>
    <xf numFmtId="0" fontId="9" fillId="2" borderId="2" xfId="1" applyFont="1" applyFill="1" applyBorder="1" applyAlignment="1">
      <alignment horizontal="right" wrapText="1"/>
    </xf>
    <xf numFmtId="0" fontId="6" fillId="2" borderId="3" xfId="1" applyFont="1" applyFill="1" applyBorder="1" applyAlignment="1">
      <alignment horizontal="right"/>
    </xf>
    <xf numFmtId="0" fontId="2" fillId="0" borderId="4" xfId="1" applyFont="1" applyBorder="1" applyAlignment="1">
      <alignment vertical="center"/>
    </xf>
    <xf numFmtId="0" fontId="2" fillId="0" borderId="0" xfId="1" applyFont="1" applyAlignment="1">
      <alignment vertical="center"/>
    </xf>
    <xf numFmtId="1" fontId="2" fillId="0" borderId="0" xfId="1" applyNumberFormat="1" applyFont="1" applyAlignment="1">
      <alignment horizontal="right" vertical="center"/>
    </xf>
    <xf numFmtId="0" fontId="2" fillId="0" borderId="5" xfId="1" applyFont="1" applyBorder="1" applyAlignment="1">
      <alignment vertical="center"/>
    </xf>
    <xf numFmtId="4" fontId="2" fillId="0" borderId="6" xfId="1" applyNumberFormat="1" applyFont="1" applyBorder="1" applyAlignment="1">
      <alignment horizontal="right" vertical="center"/>
    </xf>
    <xf numFmtId="4" fontId="2" fillId="0" borderId="7" xfId="1" applyNumberFormat="1" applyFont="1" applyBorder="1" applyAlignment="1">
      <alignment horizontal="right" vertical="center"/>
    </xf>
    <xf numFmtId="4" fontId="2" fillId="0" borderId="8" xfId="1" applyNumberFormat="1" applyFont="1" applyBorder="1" applyAlignment="1">
      <alignment horizontal="right" vertical="center"/>
    </xf>
    <xf numFmtId="4" fontId="2" fillId="0" borderId="4" xfId="1" applyNumberFormat="1" applyFont="1" applyBorder="1" applyAlignment="1">
      <alignment horizontal="right" vertical="center"/>
    </xf>
    <xf numFmtId="4" fontId="2" fillId="0" borderId="0" xfId="1" applyNumberFormat="1" applyFont="1" applyAlignment="1">
      <alignment horizontal="right" vertical="center"/>
    </xf>
    <xf numFmtId="4" fontId="2" fillId="0" borderId="5" xfId="1" applyNumberFormat="1" applyFont="1" applyBorder="1" applyAlignment="1">
      <alignment horizontal="right" vertical="center"/>
    </xf>
    <xf numFmtId="4" fontId="2" fillId="0" borderId="9" xfId="1" applyNumberFormat="1" applyFont="1" applyBorder="1" applyAlignment="1">
      <alignment horizontal="right" vertical="center"/>
    </xf>
    <xf numFmtId="4" fontId="2" fillId="0" borderId="10" xfId="1" applyNumberFormat="1" applyFont="1" applyBorder="1" applyAlignment="1">
      <alignment horizontal="right" vertical="center"/>
    </xf>
    <xf numFmtId="4" fontId="2" fillId="0" borderId="11" xfId="1" applyNumberFormat="1" applyFont="1" applyBorder="1" applyAlignment="1">
      <alignment horizontal="right" vertical="center"/>
    </xf>
    <xf numFmtId="0" fontId="4" fillId="3" borderId="1" xfId="1" applyFont="1" applyFill="1" applyBorder="1" applyAlignment="1">
      <alignment vertical="center"/>
    </xf>
    <xf numFmtId="0" fontId="6" fillId="3" borderId="2" xfId="1" applyFont="1" applyFill="1" applyBorder="1" applyAlignment="1">
      <alignment vertical="center"/>
    </xf>
    <xf numFmtId="0" fontId="2" fillId="3" borderId="2" xfId="1" applyFont="1" applyFill="1" applyBorder="1" applyAlignment="1">
      <alignment vertical="center"/>
    </xf>
    <xf numFmtId="4" fontId="4" fillId="3" borderId="12" xfId="1" applyNumberFormat="1" applyFont="1" applyFill="1" applyBorder="1" applyAlignment="1">
      <alignment horizontal="right" vertical="center"/>
    </xf>
    <xf numFmtId="4" fontId="4" fillId="3" borderId="13" xfId="1" applyNumberFormat="1" applyFont="1" applyFill="1" applyBorder="1" applyAlignment="1">
      <alignment horizontal="right" vertical="center"/>
    </xf>
    <xf numFmtId="3" fontId="4" fillId="4" borderId="14" xfId="1" applyNumberFormat="1" applyFont="1" applyFill="1" applyBorder="1" applyAlignment="1">
      <alignment horizontal="right" vertical="center"/>
    </xf>
    <xf numFmtId="0" fontId="3" fillId="0" borderId="0" xfId="1" applyFont="1" applyAlignment="1">
      <alignment horizontal="center"/>
    </xf>
    <xf numFmtId="4" fontId="2" fillId="0" borderId="0" xfId="1" applyNumberFormat="1" applyFont="1"/>
    <xf numFmtId="0" fontId="9" fillId="2" borderId="1" xfId="1" applyFont="1" applyFill="1" applyBorder="1" applyAlignment="1">
      <alignment vertical="center"/>
    </xf>
    <xf numFmtId="0" fontId="6" fillId="2" borderId="2" xfId="1" applyFont="1" applyFill="1" applyBorder="1" applyAlignment="1">
      <alignment vertical="center"/>
    </xf>
    <xf numFmtId="0" fontId="6" fillId="2" borderId="3" xfId="1" applyFont="1" applyFill="1" applyBorder="1" applyAlignment="1">
      <alignment vertical="center" wrapText="1"/>
    </xf>
    <xf numFmtId="0" fontId="6" fillId="2" borderId="15"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2" fillId="5" borderId="0" xfId="1" applyFont="1" applyFill="1" applyAlignment="1">
      <alignment horizontal="left" vertical="center"/>
    </xf>
    <xf numFmtId="49" fontId="7" fillId="0" borderId="4" xfId="1" applyNumberFormat="1" applyFont="1" applyBorder="1" applyAlignment="1">
      <alignment horizontal="left"/>
    </xf>
    <xf numFmtId="0" fontId="7" fillId="0" borderId="0" xfId="1" applyFont="1" applyAlignment="1">
      <alignment horizontal="left"/>
    </xf>
    <xf numFmtId="0" fontId="7" fillId="0" borderId="0" xfId="1" applyFont="1"/>
    <xf numFmtId="164" fontId="7" fillId="0" borderId="0" xfId="1" applyNumberFormat="1" applyFont="1"/>
    <xf numFmtId="3" fontId="9" fillId="0" borderId="16" xfId="1" applyNumberFormat="1" applyFont="1" applyBorder="1" applyAlignment="1">
      <alignment horizontal="right"/>
    </xf>
    <xf numFmtId="3" fontId="7" fillId="0" borderId="16" xfId="1" applyNumberFormat="1" applyFont="1" applyBorder="1" applyAlignment="1">
      <alignment horizontal="right"/>
    </xf>
    <xf numFmtId="3" fontId="7" fillId="0" borderId="5" xfId="1" applyNumberFormat="1" applyFont="1" applyBorder="1" applyAlignment="1">
      <alignment horizontal="right"/>
    </xf>
    <xf numFmtId="3" fontId="2" fillId="5" borderId="0" xfId="1" applyNumberFormat="1" applyFont="1" applyFill="1"/>
    <xf numFmtId="49" fontId="7" fillId="5" borderId="17" xfId="1" applyNumberFormat="1" applyFont="1" applyFill="1" applyBorder="1" applyAlignment="1">
      <alignment horizontal="left"/>
    </xf>
    <xf numFmtId="3" fontId="9" fillId="5" borderId="21" xfId="1" applyNumberFormat="1" applyFont="1" applyFill="1" applyBorder="1" applyAlignment="1">
      <alignment horizontal="right"/>
    </xf>
    <xf numFmtId="3" fontId="9" fillId="5" borderId="22" xfId="1" applyNumberFormat="1" applyFont="1" applyFill="1" applyBorder="1" applyAlignment="1">
      <alignment horizontal="right"/>
    </xf>
    <xf numFmtId="0" fontId="2" fillId="5" borderId="0" xfId="1" applyFont="1" applyFill="1"/>
    <xf numFmtId="49" fontId="7" fillId="0" borderId="17" xfId="1" applyNumberFormat="1" applyFont="1" applyBorder="1" applyAlignment="1">
      <alignment horizontal="left"/>
    </xf>
    <xf numFmtId="3" fontId="9" fillId="0" borderId="21" xfId="1" applyNumberFormat="1" applyFont="1" applyBorder="1" applyAlignment="1">
      <alignment horizontal="right"/>
    </xf>
    <xf numFmtId="3" fontId="9" fillId="0" borderId="22" xfId="1" applyNumberFormat="1" applyFont="1" applyBorder="1" applyAlignment="1">
      <alignment horizontal="right"/>
    </xf>
    <xf numFmtId="3" fontId="2" fillId="0" borderId="0" xfId="1" applyNumberFormat="1" applyFont="1"/>
    <xf numFmtId="0" fontId="7" fillId="0" borderId="18" xfId="1" applyFont="1" applyBorder="1" applyAlignment="1">
      <alignment horizontal="left"/>
    </xf>
    <xf numFmtId="0" fontId="1" fillId="0" borderId="19" xfId="1" applyBorder="1"/>
    <xf numFmtId="0" fontId="1" fillId="0" borderId="20" xfId="1" applyBorder="1"/>
    <xf numFmtId="3" fontId="7" fillId="0" borderId="21" xfId="1" applyNumberFormat="1" applyFont="1" applyBorder="1" applyAlignment="1">
      <alignment horizontal="right"/>
    </xf>
    <xf numFmtId="3" fontId="7" fillId="0" borderId="22" xfId="1" applyNumberFormat="1" applyFont="1" applyBorder="1" applyAlignment="1">
      <alignment horizontal="right"/>
    </xf>
    <xf numFmtId="0" fontId="9" fillId="3" borderId="1" xfId="1" applyFont="1" applyFill="1" applyBorder="1" applyAlignment="1">
      <alignment vertical="center"/>
    </xf>
    <xf numFmtId="49" fontId="9" fillId="3" borderId="2" xfId="1" applyNumberFormat="1" applyFont="1" applyFill="1" applyBorder="1" applyAlignment="1">
      <alignment horizontal="left" vertical="center"/>
    </xf>
    <xf numFmtId="0" fontId="9" fillId="3" borderId="2" xfId="1" applyFont="1" applyFill="1" applyBorder="1" applyAlignment="1">
      <alignment vertical="center"/>
    </xf>
    <xf numFmtId="164" fontId="7" fillId="3" borderId="3" xfId="1" applyNumberFormat="1" applyFont="1" applyFill="1" applyBorder="1"/>
    <xf numFmtId="3" fontId="9" fillId="3" borderId="15" xfId="1" applyNumberFormat="1" applyFont="1" applyFill="1" applyBorder="1" applyAlignment="1">
      <alignment horizontal="right" vertical="center"/>
    </xf>
    <xf numFmtId="3" fontId="3" fillId="0" borderId="0" xfId="1" applyNumberFormat="1" applyFont="1" applyAlignment="1">
      <alignment horizontal="center"/>
    </xf>
    <xf numFmtId="4" fontId="10" fillId="0" borderId="0" xfId="2" applyNumberFormat="1" applyFont="1"/>
    <xf numFmtId="0" fontId="10" fillId="0" borderId="0" xfId="2" applyFont="1"/>
    <xf numFmtId="0" fontId="12" fillId="0" borderId="0" xfId="2" applyFont="1" applyAlignment="1">
      <alignment wrapText="1"/>
    </xf>
    <xf numFmtId="0" fontId="12" fillId="0" borderId="0" xfId="2" applyFont="1"/>
    <xf numFmtId="0" fontId="10" fillId="0" borderId="0" xfId="1" applyFont="1"/>
    <xf numFmtId="0" fontId="10" fillId="0" borderId="0" xfId="2" applyFont="1" applyAlignment="1">
      <alignment wrapText="1"/>
    </xf>
    <xf numFmtId="2" fontId="2" fillId="0" borderId="0" xfId="1" applyNumberFormat="1" applyFont="1"/>
    <xf numFmtId="0" fontId="20" fillId="0" borderId="0" xfId="7" applyFont="1" applyAlignment="1" applyProtection="1">
      <alignment horizontal="left"/>
    </xf>
    <xf numFmtId="0" fontId="11" fillId="0" borderId="0" xfId="7" applyFont="1" applyAlignment="1" applyProtection="1">
      <alignment horizontal="left"/>
    </xf>
    <xf numFmtId="0" fontId="22" fillId="0" borderId="33" xfId="7" applyFont="1" applyBorder="1" applyAlignment="1" applyProtection="1">
      <alignment horizontal="center" vertical="center" wrapText="1"/>
    </xf>
    <xf numFmtId="0" fontId="20" fillId="0" borderId="0" xfId="11" applyFont="1" applyAlignment="1" applyProtection="1">
      <alignment horizontal="left"/>
    </xf>
    <xf numFmtId="0" fontId="19" fillId="0" borderId="0" xfId="11" applyAlignment="1" applyProtection="1">
      <alignment horizontal="left" vertical="top"/>
    </xf>
    <xf numFmtId="0" fontId="21" fillId="0" borderId="0" xfId="8" applyFont="1" applyAlignment="1" applyProtection="1">
      <alignment horizontal="left"/>
    </xf>
    <xf numFmtId="0" fontId="11" fillId="0" borderId="0" xfId="11" applyFont="1" applyAlignment="1" applyProtection="1">
      <alignment horizontal="left"/>
    </xf>
    <xf numFmtId="0" fontId="22" fillId="0" borderId="33" xfId="11" applyFont="1" applyBorder="1" applyAlignment="1" applyProtection="1">
      <alignment horizontal="center" vertical="center" wrapText="1"/>
    </xf>
    <xf numFmtId="37" fontId="21" fillId="0" borderId="0" xfId="11" applyNumberFormat="1" applyFont="1" applyAlignment="1" applyProtection="1">
      <alignment horizontal="right"/>
    </xf>
    <xf numFmtId="0" fontId="21" fillId="0" borderId="0" xfId="11" applyFont="1" applyAlignment="1" applyProtection="1">
      <alignment horizontal="left" wrapText="1"/>
    </xf>
    <xf numFmtId="165" fontId="21" fillId="0" borderId="0" xfId="11" applyNumberFormat="1" applyFont="1" applyAlignment="1" applyProtection="1">
      <alignment horizontal="right"/>
    </xf>
    <xf numFmtId="2" fontId="11" fillId="0" borderId="34" xfId="11" applyNumberFormat="1" applyFont="1" applyBorder="1" applyAlignment="1" applyProtection="1">
      <alignment horizontal="right"/>
    </xf>
    <xf numFmtId="2" fontId="49" fillId="0" borderId="34" xfId="11" applyNumberFormat="1" applyFont="1" applyBorder="1" applyAlignment="1" applyProtection="1">
      <alignment horizontal="right"/>
    </xf>
    <xf numFmtId="37" fontId="21" fillId="5" borderId="34" xfId="11" applyNumberFormat="1" applyFont="1" applyFill="1" applyBorder="1" applyAlignment="1" applyProtection="1">
      <alignment horizontal="right"/>
    </xf>
    <xf numFmtId="0" fontId="21" fillId="5" borderId="34" xfId="11" applyFont="1" applyFill="1" applyBorder="1" applyAlignment="1" applyProtection="1">
      <alignment horizontal="left" wrapText="1"/>
    </xf>
    <xf numFmtId="2" fontId="21" fillId="5" borderId="34" xfId="11" applyNumberFormat="1" applyFont="1" applyFill="1" applyBorder="1" applyAlignment="1" applyProtection="1">
      <alignment horizontal="right"/>
    </xf>
    <xf numFmtId="0" fontId="19" fillId="5" borderId="34" xfId="11" applyFill="1" applyBorder="1" applyAlignment="1" applyProtection="1">
      <alignment horizontal="left" vertical="top"/>
    </xf>
    <xf numFmtId="37" fontId="11" fillId="0" borderId="34" xfId="11" applyNumberFormat="1" applyFont="1" applyBorder="1" applyAlignment="1" applyProtection="1">
      <alignment horizontal="right"/>
    </xf>
    <xf numFmtId="0" fontId="11" fillId="0" borderId="34" xfId="11" applyFont="1" applyBorder="1" applyAlignment="1" applyProtection="1">
      <alignment horizontal="left" wrapText="1"/>
    </xf>
    <xf numFmtId="39" fontId="11" fillId="0" borderId="34" xfId="11" applyNumberFormat="1" applyFont="1" applyBorder="1" applyAlignment="1" applyProtection="1">
      <alignment horizontal="center"/>
    </xf>
    <xf numFmtId="49" fontId="11" fillId="0" borderId="34" xfId="11" applyNumberFormat="1" applyFont="1" applyBorder="1" applyAlignment="1" applyProtection="1">
      <alignment horizontal="right" wrapText="1"/>
    </xf>
    <xf numFmtId="0" fontId="17" fillId="0" borderId="34" xfId="11" applyFont="1" applyBorder="1" applyAlignment="1" applyProtection="1">
      <alignment horizontal="left" wrapText="1"/>
    </xf>
    <xf numFmtId="2" fontId="17" fillId="0" borderId="34" xfId="11" applyNumberFormat="1" applyFont="1" applyBorder="1" applyAlignment="1" applyProtection="1">
      <alignment horizontal="right"/>
    </xf>
    <xf numFmtId="37" fontId="32" fillId="0" borderId="0" xfId="11" applyNumberFormat="1" applyFont="1" applyAlignment="1" applyProtection="1">
      <alignment horizontal="right"/>
    </xf>
    <xf numFmtId="0" fontId="32" fillId="0" borderId="0" xfId="11" applyFont="1" applyAlignment="1" applyProtection="1">
      <alignment horizontal="left" wrapText="1"/>
    </xf>
    <xf numFmtId="165" fontId="32" fillId="0" borderId="0" xfId="11" applyNumberFormat="1" applyFont="1" applyAlignment="1" applyProtection="1">
      <alignment horizontal="right"/>
    </xf>
    <xf numFmtId="39" fontId="32" fillId="0" borderId="0" xfId="11" applyNumberFormat="1" applyFont="1" applyAlignment="1" applyProtection="1">
      <alignment horizontal="right"/>
    </xf>
    <xf numFmtId="37" fontId="19" fillId="0" borderId="0" xfId="11" applyNumberFormat="1" applyAlignment="1" applyProtection="1">
      <alignment horizontal="right" vertical="top"/>
    </xf>
    <xf numFmtId="0" fontId="19" fillId="0" borderId="0" xfId="11" applyAlignment="1" applyProtection="1">
      <alignment horizontal="left" vertical="top" wrapText="1"/>
    </xf>
    <xf numFmtId="165" fontId="19" fillId="0" borderId="0" xfId="11" applyNumberFormat="1" applyAlignment="1" applyProtection="1">
      <alignment horizontal="right" vertical="top"/>
    </xf>
    <xf numFmtId="39" fontId="19" fillId="0" borderId="0" xfId="11" applyNumberFormat="1" applyAlignment="1" applyProtection="1">
      <alignment horizontal="right" vertical="top"/>
    </xf>
    <xf numFmtId="0" fontId="21" fillId="0" borderId="36" xfId="11" applyFont="1" applyBorder="1" applyAlignment="1" applyProtection="1">
      <alignment horizontal="left"/>
    </xf>
    <xf numFmtId="0" fontId="27" fillId="0" borderId="37" xfId="11" applyFont="1" applyBorder="1" applyAlignment="1" applyProtection="1">
      <alignment horizontal="center"/>
    </xf>
    <xf numFmtId="165" fontId="27" fillId="0" borderId="37" xfId="11" applyNumberFormat="1" applyFont="1" applyBorder="1" applyAlignment="1" applyProtection="1">
      <alignment horizontal="right"/>
    </xf>
    <xf numFmtId="39" fontId="27" fillId="0" borderId="37" xfId="11" applyNumberFormat="1" applyFont="1" applyBorder="1" applyAlignment="1" applyProtection="1">
      <alignment horizontal="right"/>
    </xf>
    <xf numFmtId="39" fontId="21" fillId="0" borderId="33" xfId="11" applyNumberFormat="1" applyFont="1" applyBorder="1" applyAlignment="1" applyProtection="1">
      <alignment horizontal="right"/>
    </xf>
    <xf numFmtId="37" fontId="21" fillId="0" borderId="0" xfId="11" applyNumberFormat="1" applyFont="1" applyAlignment="1" applyProtection="1">
      <alignment horizontal="center"/>
    </xf>
    <xf numFmtId="0" fontId="30" fillId="0" borderId="0" xfId="11" applyFont="1" applyAlignment="1" applyProtection="1">
      <alignment horizontal="center"/>
    </xf>
    <xf numFmtId="0" fontId="21" fillId="0" borderId="0" xfId="11" applyFont="1" applyAlignment="1" applyProtection="1">
      <alignment horizontal="left"/>
    </xf>
    <xf numFmtId="0" fontId="27" fillId="0" borderId="0" xfId="11" applyFont="1" applyAlignment="1" applyProtection="1">
      <alignment horizontal="center"/>
    </xf>
    <xf numFmtId="165" fontId="27" fillId="0" borderId="0" xfId="11" applyNumberFormat="1" applyFont="1" applyAlignment="1" applyProtection="1">
      <alignment horizontal="right"/>
    </xf>
    <xf numFmtId="39" fontId="27" fillId="0" borderId="0" xfId="11" applyNumberFormat="1" applyFont="1" applyAlignment="1" applyProtection="1">
      <alignment horizontal="right"/>
    </xf>
    <xf numFmtId="39" fontId="21" fillId="0" borderId="0" xfId="11" applyNumberFormat="1" applyFont="1" applyAlignment="1" applyProtection="1">
      <alignment horizontal="right"/>
    </xf>
    <xf numFmtId="0" fontId="20" fillId="0" borderId="0" xfId="17" applyFont="1" applyAlignment="1" applyProtection="1">
      <alignment horizontal="center"/>
    </xf>
    <xf numFmtId="0" fontId="20" fillId="0" borderId="0" xfId="17" applyFont="1" applyAlignment="1" applyProtection="1">
      <alignment horizontal="left"/>
    </xf>
    <xf numFmtId="0" fontId="58" fillId="0" borderId="0" xfId="17" applyFont="1" applyAlignment="1" applyProtection="1">
      <alignment horizontal="right" vertical="top"/>
    </xf>
    <xf numFmtId="0" fontId="19" fillId="0" borderId="0" xfId="17" applyAlignment="1" applyProtection="1">
      <alignment horizontal="left" vertical="top"/>
    </xf>
    <xf numFmtId="0" fontId="19" fillId="0" borderId="0" xfId="17" applyAlignment="1" applyProtection="1"/>
    <xf numFmtId="37" fontId="11" fillId="0" borderId="34" xfId="17" applyNumberFormat="1" applyFont="1" applyBorder="1" applyAlignment="1" applyProtection="1">
      <alignment horizontal="right"/>
    </xf>
    <xf numFmtId="0" fontId="11" fillId="0" borderId="34" xfId="17" applyFont="1" applyBorder="1" applyAlignment="1" applyProtection="1">
      <alignment horizontal="left" wrapText="1"/>
    </xf>
    <xf numFmtId="39" fontId="11" fillId="0" borderId="34" xfId="17" applyNumberFormat="1" applyFont="1" applyBorder="1" applyAlignment="1" applyProtection="1">
      <alignment horizontal="right"/>
    </xf>
    <xf numFmtId="39" fontId="11" fillId="0" borderId="34" xfId="17" applyNumberFormat="1" applyFont="1" applyBorder="1" applyAlignment="1" applyProtection="1">
      <alignment horizontal="center"/>
    </xf>
    <xf numFmtId="0" fontId="21" fillId="0" borderId="34" xfId="17" applyFont="1" applyBorder="1" applyAlignment="1" applyProtection="1">
      <alignment horizontal="left" wrapText="1"/>
    </xf>
    <xf numFmtId="2" fontId="21" fillId="0" borderId="34" xfId="17" applyNumberFormat="1" applyFont="1" applyBorder="1" applyAlignment="1" applyProtection="1">
      <alignment horizontal="right"/>
    </xf>
    <xf numFmtId="39" fontId="21" fillId="0" borderId="34" xfId="17" applyNumberFormat="1" applyFont="1" applyBorder="1" applyAlignment="1" applyProtection="1">
      <alignment horizontal="right"/>
    </xf>
    <xf numFmtId="39" fontId="72" fillId="0" borderId="34" xfId="17" applyNumberFormat="1" applyFont="1" applyBorder="1" applyAlignment="1" applyProtection="1">
      <alignment horizontal="right"/>
    </xf>
    <xf numFmtId="2" fontId="17" fillId="0" borderId="34" xfId="17" applyNumberFormat="1" applyFont="1" applyBorder="1" applyAlignment="1" applyProtection="1"/>
    <xf numFmtId="2" fontId="11" fillId="0" borderId="34" xfId="17" applyNumberFormat="1" applyFont="1" applyBorder="1" applyAlignment="1" applyProtection="1"/>
    <xf numFmtId="0" fontId="20" fillId="0" borderId="0" xfId="8" applyFont="1" applyAlignment="1" applyProtection="1">
      <alignment horizontal="left"/>
    </xf>
    <xf numFmtId="0" fontId="19" fillId="0" borderId="0" xfId="8" applyAlignment="1" applyProtection="1">
      <alignment vertical="top"/>
    </xf>
    <xf numFmtId="0" fontId="59" fillId="0" borderId="0" xfId="11" applyFont="1" applyAlignment="1" applyProtection="1">
      <alignment horizontal="left" vertical="top"/>
    </xf>
    <xf numFmtId="49" fontId="11" fillId="0" borderId="34" xfId="11" applyNumberFormat="1" applyFont="1" applyBorder="1" applyAlignment="1" applyProtection="1">
      <alignment horizontal="left" wrapText="1"/>
    </xf>
    <xf numFmtId="4" fontId="17" fillId="6" borderId="34" xfId="5" applyNumberFormat="1" applyFont="1" applyFill="1" applyBorder="1" applyAlignment="1" applyProtection="1">
      <alignment horizontal="right"/>
      <protection locked="0"/>
    </xf>
    <xf numFmtId="4" fontId="11" fillId="0" borderId="34" xfId="5" applyNumberFormat="1" applyFont="1" applyBorder="1" applyAlignment="1" applyProtection="1">
      <alignment horizontal="right"/>
      <protection locked="0"/>
    </xf>
    <xf numFmtId="4" fontId="49" fillId="0" borderId="34" xfId="5" applyNumberFormat="1" applyFont="1" applyBorder="1" applyAlignment="1" applyProtection="1">
      <alignment horizontal="right"/>
      <protection locked="0"/>
    </xf>
    <xf numFmtId="4" fontId="21" fillId="0" borderId="0" xfId="11" applyNumberFormat="1" applyFont="1" applyAlignment="1" applyProtection="1">
      <alignment horizontal="right"/>
    </xf>
    <xf numFmtId="4" fontId="21" fillId="5" borderId="34" xfId="11" applyNumberFormat="1" applyFont="1" applyFill="1" applyBorder="1" applyAlignment="1" applyProtection="1">
      <alignment horizontal="right"/>
    </xf>
    <xf numFmtId="4" fontId="11" fillId="0" borderId="34" xfId="11" applyNumberFormat="1" applyFont="1" applyBorder="1" applyAlignment="1" applyProtection="1">
      <alignment horizontal="right"/>
    </xf>
    <xf numFmtId="4" fontId="11" fillId="0" borderId="34" xfId="25" applyNumberFormat="1" applyFont="1" applyBorder="1" applyAlignment="1" applyProtection="1">
      <alignment horizontal="right"/>
      <protection locked="0"/>
    </xf>
    <xf numFmtId="4" fontId="49" fillId="0" borderId="34" xfId="25" applyNumberFormat="1" applyFont="1" applyBorder="1" applyAlignment="1" applyProtection="1">
      <alignment horizontal="right"/>
      <protection locked="0"/>
    </xf>
    <xf numFmtId="4" fontId="37" fillId="6" borderId="34" xfId="5" applyNumberFormat="1" applyFont="1" applyFill="1" applyBorder="1" applyAlignment="1" applyProtection="1">
      <alignment horizontal="right"/>
      <protection locked="0"/>
    </xf>
    <xf numFmtId="4" fontId="11" fillId="0" borderId="34" xfId="0" applyNumberFormat="1" applyFont="1" applyBorder="1" applyAlignment="1" applyProtection="1">
      <alignment horizontal="right"/>
      <protection locked="0"/>
    </xf>
    <xf numFmtId="4" fontId="49" fillId="0" borderId="34" xfId="0" applyNumberFormat="1" applyFont="1" applyBorder="1" applyAlignment="1" applyProtection="1">
      <alignment horizontal="right"/>
      <protection locked="0"/>
    </xf>
    <xf numFmtId="37" fontId="11" fillId="0" borderId="34" xfId="28" applyNumberFormat="1" applyFont="1" applyBorder="1" applyAlignment="1" applyProtection="1">
      <alignment horizontal="right"/>
    </xf>
    <xf numFmtId="49" fontId="11" fillId="0" borderId="34" xfId="28" applyNumberFormat="1" applyFont="1" applyBorder="1" applyAlignment="1" applyProtection="1">
      <alignment horizontal="left" wrapText="1"/>
    </xf>
    <xf numFmtId="0" fontId="11" fillId="0" borderId="34" xfId="28" applyFont="1" applyBorder="1" applyAlignment="1" applyProtection="1">
      <alignment horizontal="left" wrapText="1"/>
    </xf>
    <xf numFmtId="0" fontId="11" fillId="0" borderId="34" xfId="28" applyFont="1" applyBorder="1" applyAlignment="1" applyProtection="1">
      <alignment wrapText="1"/>
    </xf>
    <xf numFmtId="2" fontId="11" fillId="0" borderId="34" xfId="28" applyNumberFormat="1" applyFont="1" applyBorder="1" applyAlignment="1" applyProtection="1">
      <alignment horizontal="right"/>
    </xf>
    <xf numFmtId="4" fontId="11" fillId="0" borderId="34" xfId="28" applyNumberFormat="1" applyFont="1" applyBorder="1" applyAlignment="1" applyProtection="1">
      <alignment horizontal="right"/>
    </xf>
    <xf numFmtId="39" fontId="11" fillId="0" borderId="34" xfId="28" applyNumberFormat="1" applyFont="1" applyBorder="1" applyAlignment="1" applyProtection="1">
      <alignment horizontal="center"/>
    </xf>
    <xf numFmtId="0" fontId="37" fillId="0" borderId="34" xfId="28" applyFont="1" applyBorder="1" applyAlignment="1" applyProtection="1">
      <alignment horizontal="left" wrapText="1"/>
    </xf>
    <xf numFmtId="2" fontId="17" fillId="0" borderId="34" xfId="28" applyNumberFormat="1" applyFont="1" applyBorder="1" applyAlignment="1" applyProtection="1">
      <alignment horizontal="right"/>
    </xf>
    <xf numFmtId="0" fontId="17" fillId="0" borderId="34" xfId="28" applyFont="1" applyBorder="1" applyAlignment="1" applyProtection="1">
      <alignment horizontal="left" wrapText="1"/>
    </xf>
    <xf numFmtId="0" fontId="19" fillId="0" borderId="34" xfId="28" applyBorder="1" applyAlignment="1" applyProtection="1">
      <alignment horizontal="left" vertical="top"/>
    </xf>
    <xf numFmtId="37" fontId="49" fillId="0" borderId="34" xfId="28" applyNumberFormat="1" applyFont="1" applyBorder="1" applyAlignment="1" applyProtection="1">
      <alignment horizontal="right"/>
    </xf>
    <xf numFmtId="49" fontId="49" fillId="0" borderId="34" xfId="28" applyNumberFormat="1" applyFont="1" applyBorder="1" applyAlignment="1" applyProtection="1">
      <alignment horizontal="left" wrapText="1"/>
    </xf>
    <xf numFmtId="0" fontId="49" fillId="0" borderId="34" xfId="28" applyFont="1" applyBorder="1" applyAlignment="1" applyProtection="1">
      <alignment horizontal="left" wrapText="1"/>
    </xf>
    <xf numFmtId="0" fontId="49" fillId="0" borderId="34" xfId="28" applyFont="1" applyBorder="1" applyAlignment="1" applyProtection="1">
      <alignment wrapText="1"/>
    </xf>
    <xf numFmtId="2" fontId="49" fillId="0" borderId="34" xfId="28" applyNumberFormat="1" applyFont="1" applyBorder="1" applyAlignment="1" applyProtection="1">
      <alignment horizontal="right"/>
    </xf>
    <xf numFmtId="4" fontId="49" fillId="0" borderId="34" xfId="28" applyNumberFormat="1" applyFont="1" applyBorder="1" applyAlignment="1" applyProtection="1">
      <alignment horizontal="right"/>
    </xf>
    <xf numFmtId="39" fontId="49" fillId="0" borderId="34" xfId="28" applyNumberFormat="1" applyFont="1" applyBorder="1" applyAlignment="1" applyProtection="1">
      <alignment horizontal="center"/>
    </xf>
    <xf numFmtId="37" fontId="21" fillId="0" borderId="34" xfId="28" applyNumberFormat="1" applyFont="1" applyBorder="1" applyAlignment="1" applyProtection="1">
      <alignment horizontal="right"/>
    </xf>
    <xf numFmtId="0" fontId="21" fillId="0" borderId="34" xfId="28" applyFont="1" applyBorder="1" applyAlignment="1" applyProtection="1">
      <alignment horizontal="left" wrapText="1"/>
    </xf>
    <xf numFmtId="0" fontId="89" fillId="0" borderId="34" xfId="28" applyFont="1" applyBorder="1" applyAlignment="1" applyProtection="1">
      <alignment horizontal="left" wrapText="1"/>
    </xf>
    <xf numFmtId="0" fontId="75" fillId="0" borderId="34" xfId="28" applyFont="1" applyBorder="1" applyAlignment="1" applyProtection="1">
      <alignment horizontal="left" wrapText="1"/>
    </xf>
    <xf numFmtId="2" fontId="51" fillId="0" borderId="34" xfId="28" applyNumberFormat="1" applyFont="1" applyBorder="1" applyAlignment="1" applyProtection="1">
      <alignment horizontal="right"/>
    </xf>
    <xf numFmtId="4" fontId="21" fillId="0" borderId="34" xfId="28" applyNumberFormat="1" applyFont="1" applyBorder="1" applyAlignment="1" applyProtection="1">
      <alignment horizontal="right"/>
    </xf>
    <xf numFmtId="39" fontId="11" fillId="0" borderId="34" xfId="0" applyNumberFormat="1" applyFont="1" applyBorder="1" applyAlignment="1" applyProtection="1">
      <alignment horizontal="right"/>
      <protection locked="0"/>
    </xf>
    <xf numFmtId="4" fontId="21" fillId="5" borderId="0" xfId="20" applyNumberFormat="1" applyFont="1" applyFill="1" applyAlignment="1" applyProtection="1">
      <alignment horizontal="right"/>
    </xf>
    <xf numFmtId="4" fontId="11" fillId="0" borderId="34" xfId="17" applyNumberFormat="1" applyFont="1" applyBorder="1" applyAlignment="1" applyProtection="1">
      <alignment horizontal="right"/>
    </xf>
    <xf numFmtId="2" fontId="37" fillId="6" borderId="34" xfId="0" applyNumberFormat="1" applyFont="1" applyFill="1" applyBorder="1" applyAlignment="1" applyProtection="1">
      <alignment horizontal="right"/>
      <protection locked="0"/>
    </xf>
    <xf numFmtId="39" fontId="17" fillId="6" borderId="34" xfId="0" applyNumberFormat="1" applyFont="1" applyFill="1" applyBorder="1" applyAlignment="1" applyProtection="1">
      <alignment horizontal="right"/>
      <protection locked="0"/>
    </xf>
    <xf numFmtId="0" fontId="92" fillId="0" borderId="0" xfId="17" applyFont="1" applyAlignment="1" applyProtection="1">
      <alignment horizontal="left" vertical="center"/>
    </xf>
    <xf numFmtId="4" fontId="21" fillId="0" borderId="34" xfId="11" applyNumberFormat="1" applyFont="1" applyBorder="1" applyAlignment="1" applyProtection="1">
      <alignment horizontal="right"/>
    </xf>
    <xf numFmtId="2" fontId="11" fillId="0" borderId="34" xfId="17" applyNumberFormat="1" applyFont="1" applyBorder="1" applyAlignment="1" applyProtection="1">
      <alignment horizontal="right"/>
    </xf>
    <xf numFmtId="0" fontId="62" fillId="0" borderId="0" xfId="7" applyFont="1" applyAlignment="1" applyProtection="1">
      <alignment horizontal="left"/>
    </xf>
    <xf numFmtId="37" fontId="61" fillId="0" borderId="34" xfId="17" applyNumberFormat="1" applyFont="1" applyBorder="1" applyAlignment="1" applyProtection="1">
      <alignment horizontal="right"/>
    </xf>
    <xf numFmtId="0" fontId="10" fillId="0" borderId="0" xfId="1" applyFont="1" applyAlignment="1">
      <alignment vertical="center" wrapText="1"/>
    </xf>
    <xf numFmtId="0" fontId="110" fillId="0" borderId="0" xfId="1" applyFont="1" applyAlignment="1">
      <alignment vertical="center" wrapText="1"/>
    </xf>
    <xf numFmtId="0" fontId="24" fillId="0" borderId="0" xfId="12" applyAlignment="1" applyProtection="1"/>
    <xf numFmtId="0" fontId="24" fillId="0" borderId="0" xfId="12" applyAlignment="1" applyProtection="1">
      <alignment horizontal="left" vertical="top"/>
    </xf>
    <xf numFmtId="0" fontId="61" fillId="0" borderId="34" xfId="31" applyFont="1" applyBorder="1" applyAlignment="1" applyProtection="1">
      <alignment horizontal="left" vertical="center" wrapText="1"/>
    </xf>
    <xf numFmtId="0" fontId="9" fillId="0" borderId="18" xfId="1" applyFont="1" applyBorder="1" applyAlignment="1">
      <alignment horizontal="left"/>
    </xf>
    <xf numFmtId="0" fontId="5" fillId="0" borderId="19" xfId="1" applyFont="1" applyBorder="1"/>
    <xf numFmtId="0" fontId="5" fillId="0" borderId="20" xfId="1" applyFont="1" applyBorder="1"/>
    <xf numFmtId="0" fontId="3" fillId="0" borderId="0" xfId="1" applyFont="1" applyAlignment="1">
      <alignment horizontal="center"/>
    </xf>
    <xf numFmtId="0" fontId="1" fillId="0" borderId="0" xfId="1" applyAlignment="1">
      <alignment horizontal="center"/>
    </xf>
    <xf numFmtId="0" fontId="2" fillId="0" borderId="0" xfId="1" applyFont="1" applyAlignment="1">
      <alignment horizontal="center"/>
    </xf>
    <xf numFmtId="0" fontId="4" fillId="0" borderId="0" xfId="1" applyFont="1" applyAlignment="1">
      <alignment horizontal="left" wrapText="1"/>
    </xf>
    <xf numFmtId="0" fontId="5" fillId="0" borderId="0" xfId="1" applyFont="1" applyAlignment="1">
      <alignment horizontal="left" wrapText="1"/>
    </xf>
    <xf numFmtId="0" fontId="1" fillId="0" borderId="0" xfId="1" applyAlignment="1">
      <alignment horizontal="left" wrapText="1"/>
    </xf>
    <xf numFmtId="0" fontId="9" fillId="5" borderId="18" xfId="1" applyFont="1" applyFill="1" applyBorder="1" applyAlignment="1">
      <alignment horizontal="left"/>
    </xf>
    <xf numFmtId="0" fontId="5" fillId="5" borderId="19" xfId="1" applyFont="1" applyFill="1" applyBorder="1"/>
    <xf numFmtId="0" fontId="5" fillId="5" borderId="20" xfId="1" applyFont="1" applyFill="1" applyBorder="1"/>
    <xf numFmtId="0" fontId="2" fillId="0" borderId="0" xfId="1" applyFont="1" applyAlignment="1">
      <alignment horizontal="center" wrapText="1"/>
    </xf>
    <xf numFmtId="0" fontId="0" fillId="0" borderId="0" xfId="0" applyAlignment="1">
      <alignment horizontal="center" wrapText="1"/>
    </xf>
    <xf numFmtId="0" fontId="2" fillId="0" borderId="0" xfId="1" applyFont="1" applyAlignment="1">
      <alignment wrapText="1"/>
    </xf>
    <xf numFmtId="0" fontId="0" fillId="0" borderId="0" xfId="0" applyAlignment="1">
      <alignment wrapText="1"/>
    </xf>
    <xf numFmtId="0" fontId="10" fillId="0" borderId="0" xfId="1" applyFont="1" applyAlignment="1">
      <alignment horizontal="justify" vertical="center" wrapText="1"/>
    </xf>
    <xf numFmtId="0" fontId="11" fillId="0" borderId="0" xfId="1" applyFont="1" applyAlignment="1">
      <alignment vertical="center" wrapText="1"/>
    </xf>
    <xf numFmtId="0" fontId="11" fillId="0" borderId="0" xfId="1" applyFont="1" applyAlignment="1">
      <alignment vertical="center"/>
    </xf>
    <xf numFmtId="0" fontId="10" fillId="0" borderId="0" xfId="1" applyFont="1" applyAlignment="1">
      <alignment horizontal="left" vertical="center" wrapText="1"/>
    </xf>
    <xf numFmtId="0" fontId="1" fillId="0" borderId="0" xfId="1" applyAlignment="1">
      <alignment horizontal="left" vertical="center" wrapText="1"/>
    </xf>
    <xf numFmtId="0" fontId="110" fillId="0" borderId="0" xfId="1" applyFont="1" applyAlignment="1">
      <alignment horizontal="left" vertical="center" wrapText="1"/>
    </xf>
    <xf numFmtId="3" fontId="102" fillId="0" borderId="42" xfId="1" applyNumberFormat="1" applyFont="1" applyBorder="1" applyAlignment="1">
      <alignment horizontal="center"/>
    </xf>
    <xf numFmtId="3" fontId="102" fillId="0" borderId="43" xfId="1" applyNumberFormat="1" applyFont="1" applyBorder="1" applyAlignment="1">
      <alignment horizontal="center"/>
    </xf>
    <xf numFmtId="3" fontId="102" fillId="0" borderId="44" xfId="1" applyNumberFormat="1" applyFont="1" applyBorder="1" applyAlignment="1">
      <alignment horizontal="center"/>
    </xf>
    <xf numFmtId="0" fontId="21" fillId="0" borderId="0" xfId="8" applyFont="1" applyAlignment="1" applyProtection="1">
      <alignment horizontal="left" wrapText="1"/>
    </xf>
    <xf numFmtId="0" fontId="19" fillId="0" borderId="0" xfId="11" applyAlignment="1" applyProtection="1">
      <alignment vertical="center" wrapText="1"/>
    </xf>
    <xf numFmtId="0" fontId="19" fillId="0" borderId="0" xfId="11" applyAlignment="1" applyProtection="1">
      <alignment horizontal="left" wrapText="1"/>
    </xf>
    <xf numFmtId="37" fontId="21" fillId="0" borderId="36" xfId="11" applyNumberFormat="1" applyFont="1" applyBorder="1" applyAlignment="1" applyProtection="1">
      <alignment horizontal="center"/>
    </xf>
    <xf numFmtId="0" fontId="30" fillId="0" borderId="37" xfId="11" applyFont="1" applyBorder="1" applyAlignment="1" applyProtection="1">
      <alignment horizontal="center"/>
    </xf>
    <xf numFmtId="0" fontId="30" fillId="0" borderId="38" xfId="11" applyFont="1" applyBorder="1" applyAlignment="1" applyProtection="1">
      <alignment horizontal="center"/>
    </xf>
    <xf numFmtId="0" fontId="19" fillId="0" borderId="0" xfId="8" applyAlignment="1" applyProtection="1">
      <alignment vertical="center" wrapText="1"/>
    </xf>
    <xf numFmtId="0" fontId="2" fillId="0" borderId="0" xfId="1" applyFont="1" applyAlignment="1" applyProtection="1">
      <alignment horizontal="left" vertical="center"/>
      <protection locked="0"/>
    </xf>
    <xf numFmtId="0" fontId="11" fillId="0" borderId="0" xfId="3" applyFont="1" applyAlignment="1" applyProtection="1">
      <alignment vertical="center"/>
    </xf>
    <xf numFmtId="0" fontId="13" fillId="0" borderId="0" xfId="3" applyFont="1" applyAlignment="1" applyProtection="1">
      <alignment horizontal="centerContinuous" vertical="center"/>
    </xf>
    <xf numFmtId="0" fontId="14" fillId="0" borderId="0" xfId="3" applyFont="1" applyAlignment="1" applyProtection="1">
      <alignment horizontal="centerContinuous" vertical="center"/>
    </xf>
    <xf numFmtId="0" fontId="14" fillId="0" borderId="0" xfId="3" applyFont="1" applyAlignment="1" applyProtection="1">
      <alignment horizontal="right" vertical="center"/>
    </xf>
    <xf numFmtId="0" fontId="1" fillId="0" borderId="0" xfId="3" applyAlignment="1" applyProtection="1">
      <alignment vertical="center"/>
    </xf>
    <xf numFmtId="0" fontId="2" fillId="0" borderId="0" xfId="4" applyFont="1" applyProtection="1"/>
    <xf numFmtId="0" fontId="1" fillId="0" borderId="23" xfId="3" applyBorder="1" applyAlignment="1" applyProtection="1">
      <alignment horizontal="center" vertical="center"/>
    </xf>
    <xf numFmtId="0" fontId="1" fillId="0" borderId="24" xfId="3" applyBorder="1" applyAlignment="1" applyProtection="1">
      <alignment horizontal="center" vertical="center"/>
    </xf>
    <xf numFmtId="0" fontId="15" fillId="0" borderId="24" xfId="3" applyFont="1" applyBorder="1" applyAlignment="1" applyProtection="1">
      <alignment vertical="center" wrapText="1"/>
    </xf>
    <xf numFmtId="0" fontId="1" fillId="0" borderId="24" xfId="4" applyBorder="1" applyAlignment="1" applyProtection="1">
      <alignment vertical="center" wrapText="1"/>
    </xf>
    <xf numFmtId="0" fontId="1" fillId="0" borderId="25" xfId="4" applyBorder="1" applyAlignment="1" applyProtection="1">
      <alignment vertical="center" wrapText="1"/>
    </xf>
    <xf numFmtId="0" fontId="1" fillId="0" borderId="26" xfId="3" applyBorder="1" applyAlignment="1" applyProtection="1">
      <alignment horizontal="center" vertical="center"/>
    </xf>
    <xf numFmtId="0" fontId="1" fillId="0" borderId="5" xfId="3" applyBorder="1" applyAlignment="1" applyProtection="1">
      <alignment horizontal="center" vertical="center"/>
    </xf>
    <xf numFmtId="0" fontId="1" fillId="0" borderId="27" xfId="4" applyBorder="1" applyAlignment="1" applyProtection="1">
      <alignment vertical="center" wrapText="1"/>
    </xf>
    <xf numFmtId="0" fontId="1" fillId="0" borderId="28" xfId="4" applyBorder="1" applyAlignment="1" applyProtection="1">
      <alignment vertical="center" wrapText="1"/>
    </xf>
    <xf numFmtId="49" fontId="1" fillId="0" borderId="29" xfId="3" applyNumberFormat="1" applyBorder="1" applyAlignment="1" applyProtection="1">
      <alignment horizontal="center" vertical="center"/>
    </xf>
    <xf numFmtId="0" fontId="1" fillId="0" borderId="30" xfId="3" applyBorder="1" applyAlignment="1" applyProtection="1">
      <alignment horizontal="center" vertical="center"/>
    </xf>
    <xf numFmtId="0" fontId="15" fillId="0" borderId="30" xfId="3" applyFont="1" applyBorder="1" applyAlignment="1" applyProtection="1">
      <alignment vertical="center" wrapText="1"/>
    </xf>
    <xf numFmtId="0" fontId="1" fillId="0" borderId="30" xfId="4" applyBorder="1" applyAlignment="1" applyProtection="1">
      <alignment vertical="center" wrapText="1"/>
    </xf>
    <xf numFmtId="0" fontId="1" fillId="0" borderId="31" xfId="4" applyBorder="1" applyAlignment="1" applyProtection="1">
      <alignment vertical="center" wrapText="1"/>
    </xf>
    <xf numFmtId="4" fontId="7" fillId="0" borderId="0" xfId="4" applyNumberFormat="1" applyFont="1" applyProtection="1"/>
    <xf numFmtId="4" fontId="2" fillId="0" borderId="0" xfId="4" applyNumberFormat="1" applyFont="1" applyProtection="1"/>
    <xf numFmtId="0" fontId="5" fillId="0" borderId="15" xfId="3" applyFont="1" applyBorder="1" applyAlignment="1" applyProtection="1">
      <alignment horizontal="center" vertical="justify"/>
    </xf>
    <xf numFmtId="49" fontId="5" fillId="0" borderId="15" xfId="3" applyNumberFormat="1" applyFont="1" applyBorder="1" applyAlignment="1" applyProtection="1">
      <alignment horizontal="left" vertical="justify"/>
    </xf>
    <xf numFmtId="0" fontId="5" fillId="0" borderId="15" xfId="3" applyFont="1" applyBorder="1" applyAlignment="1" applyProtection="1">
      <alignment vertical="justify"/>
    </xf>
    <xf numFmtId="0" fontId="11" fillId="0" borderId="15" xfId="3" applyFont="1" applyBorder="1" applyAlignment="1" applyProtection="1">
      <alignment horizontal="center" vertical="center" wrapText="1"/>
    </xf>
    <xf numFmtId="0" fontId="11" fillId="0" borderId="15" xfId="4" applyFont="1" applyBorder="1" applyAlignment="1" applyProtection="1">
      <alignment vertical="center" wrapText="1"/>
    </xf>
    <xf numFmtId="0" fontId="5" fillId="0" borderId="15" xfId="3" applyFont="1" applyBorder="1" applyAlignment="1" applyProtection="1">
      <alignment horizontal="center" vertical="center" wrapText="1"/>
    </xf>
    <xf numFmtId="0" fontId="2" fillId="0" borderId="0" xfId="4" applyFont="1" applyAlignment="1" applyProtection="1">
      <alignment horizontal="center" vertical="center"/>
    </xf>
    <xf numFmtId="0" fontId="11" fillId="0" borderId="15" xfId="3" applyFont="1" applyBorder="1" applyAlignment="1" applyProtection="1">
      <alignment horizontal="center" vertical="center" wrapText="1"/>
    </xf>
    <xf numFmtId="49" fontId="11" fillId="0" borderId="15" xfId="3" applyNumberFormat="1" applyFont="1" applyBorder="1" applyAlignment="1" applyProtection="1">
      <alignment vertical="center" wrapText="1"/>
    </xf>
    <xf numFmtId="0" fontId="11" fillId="0" borderId="15" xfId="3" applyFont="1" applyBorder="1" applyAlignment="1" applyProtection="1">
      <alignment vertical="center" wrapText="1"/>
    </xf>
    <xf numFmtId="49" fontId="11" fillId="0" borderId="15" xfId="3" applyNumberFormat="1" applyFont="1" applyBorder="1" applyAlignment="1" applyProtection="1">
      <alignment horizontal="center" vertical="center" wrapText="1" shrinkToFit="1"/>
    </xf>
    <xf numFmtId="4" fontId="11" fillId="0" borderId="15" xfId="3" applyNumberFormat="1" applyFont="1" applyBorder="1" applyAlignment="1" applyProtection="1">
      <alignment vertical="center" wrapText="1"/>
    </xf>
    <xf numFmtId="39" fontId="11" fillId="0" borderId="15" xfId="5" applyNumberFormat="1" applyFont="1" applyBorder="1" applyAlignment="1" applyProtection="1">
      <alignment horizontal="center" vertical="center"/>
    </xf>
    <xf numFmtId="0" fontId="16" fillId="0" borderId="0" xfId="4" applyFont="1" applyAlignment="1" applyProtection="1">
      <alignment vertical="center"/>
    </xf>
    <xf numFmtId="4" fontId="2" fillId="0" borderId="0" xfId="4" applyNumberFormat="1" applyFont="1" applyAlignment="1" applyProtection="1">
      <alignment horizontal="center" vertical="center"/>
    </xf>
    <xf numFmtId="3" fontId="2" fillId="0" borderId="0" xfId="4" applyNumberFormat="1" applyFont="1" applyProtection="1"/>
    <xf numFmtId="0" fontId="16" fillId="0" borderId="0" xfId="4" applyFont="1" applyProtection="1"/>
    <xf numFmtId="0" fontId="17" fillId="0" borderId="15" xfId="3" applyFont="1" applyBorder="1" applyAlignment="1" applyProtection="1">
      <alignment vertical="center" wrapText="1"/>
    </xf>
    <xf numFmtId="0" fontId="11" fillId="0" borderId="15" xfId="2" applyFont="1" applyBorder="1" applyAlignment="1" applyProtection="1">
      <alignment vertical="center" wrapText="1"/>
    </xf>
    <xf numFmtId="49" fontId="11" fillId="0" borderId="15" xfId="2" applyNumberFormat="1" applyFont="1" applyBorder="1" applyAlignment="1" applyProtection="1">
      <alignment horizontal="center" vertical="center" wrapText="1" shrinkToFit="1"/>
    </xf>
    <xf numFmtId="4" fontId="11" fillId="0" borderId="15" xfId="2" applyNumberFormat="1" applyFont="1" applyBorder="1" applyAlignment="1" applyProtection="1">
      <alignment vertical="center" wrapText="1"/>
    </xf>
    <xf numFmtId="4" fontId="11" fillId="0" borderId="32" xfId="2" applyNumberFormat="1" applyFont="1" applyBorder="1" applyAlignment="1" applyProtection="1">
      <alignment vertical="center" wrapText="1"/>
    </xf>
    <xf numFmtId="0" fontId="18" fillId="0" borderId="15" xfId="3" applyFont="1" applyBorder="1" applyAlignment="1" applyProtection="1">
      <alignment horizontal="center" vertical="center" wrapText="1"/>
    </xf>
    <xf numFmtId="0" fontId="79" fillId="0" borderId="0" xfId="4" applyFont="1" applyAlignment="1" applyProtection="1">
      <alignment horizontal="left" vertical="center"/>
    </xf>
    <xf numFmtId="0" fontId="1" fillId="7" borderId="15" xfId="3" applyFill="1" applyBorder="1" applyAlignment="1" applyProtection="1">
      <alignment horizontal="center" vertical="justify"/>
    </xf>
    <xf numFmtId="49" fontId="15" fillId="7" borderId="15" xfId="3" applyNumberFormat="1" applyFont="1" applyFill="1" applyBorder="1" applyAlignment="1" applyProtection="1">
      <alignment horizontal="left" vertical="center"/>
    </xf>
    <xf numFmtId="0" fontId="15" fillId="7" borderId="1" xfId="3" applyFont="1" applyFill="1" applyBorder="1" applyAlignment="1" applyProtection="1">
      <alignment vertical="center"/>
    </xf>
    <xf numFmtId="0" fontId="1" fillId="7" borderId="2" xfId="3" applyFill="1" applyBorder="1" applyAlignment="1" applyProtection="1">
      <alignment horizontal="center" vertical="center"/>
    </xf>
    <xf numFmtId="4" fontId="1" fillId="7" borderId="2" xfId="3" applyNumberFormat="1" applyFill="1" applyBorder="1" applyAlignment="1" applyProtection="1">
      <alignment horizontal="right" vertical="center"/>
    </xf>
    <xf numFmtId="4" fontId="1" fillId="7" borderId="3" xfId="3" applyNumberFormat="1" applyFill="1" applyBorder="1" applyAlignment="1" applyProtection="1">
      <alignment horizontal="right" vertical="center"/>
    </xf>
    <xf numFmtId="4" fontId="5" fillId="7" borderId="15" xfId="3" applyNumberFormat="1" applyFont="1" applyFill="1" applyBorder="1" applyAlignment="1" applyProtection="1">
      <alignment horizontal="right" vertical="center"/>
    </xf>
    <xf numFmtId="0" fontId="10" fillId="0" borderId="0" xfId="6" applyFont="1" applyAlignment="1" applyProtection="1">
      <alignment vertical="center"/>
    </xf>
    <xf numFmtId="49" fontId="10" fillId="0" borderId="0" xfId="6" applyNumberFormat="1" applyFont="1" applyAlignment="1" applyProtection="1">
      <alignment vertical="center"/>
    </xf>
    <xf numFmtId="0" fontId="10" fillId="0" borderId="0" xfId="6" applyFont="1" applyAlignment="1" applyProtection="1">
      <alignment vertical="center" wrapText="1"/>
    </xf>
    <xf numFmtId="0" fontId="1" fillId="0" borderId="0" xfId="5" applyAlignment="1" applyProtection="1">
      <alignment vertical="center" wrapText="1"/>
    </xf>
    <xf numFmtId="0" fontId="19" fillId="0" borderId="0" xfId="5" applyFont="1" applyAlignment="1" applyProtection="1">
      <alignment vertical="center" wrapText="1"/>
    </xf>
    <xf numFmtId="0" fontId="41" fillId="0" borderId="0" xfId="6" applyFont="1" applyAlignment="1" applyProtection="1">
      <alignment horizontal="left" vertical="center" wrapText="1"/>
    </xf>
    <xf numFmtId="4" fontId="11" fillId="0" borderId="15" xfId="3" applyNumberFormat="1" applyFont="1" applyBorder="1" applyAlignment="1" applyProtection="1">
      <alignment vertical="center" wrapText="1"/>
      <protection locked="0"/>
    </xf>
    <xf numFmtId="0" fontId="19" fillId="0" borderId="0" xfId="7" applyAlignment="1" applyProtection="1">
      <alignment horizontal="left" vertical="top"/>
    </xf>
    <xf numFmtId="0" fontId="19" fillId="0" borderId="0" xfId="7" applyAlignment="1" applyProtection="1">
      <alignment horizontal="left" wrapText="1"/>
    </xf>
    <xf numFmtId="0" fontId="19" fillId="0" borderId="0" xfId="7" applyAlignment="1" applyProtection="1">
      <alignment horizontal="left" wrapText="1"/>
    </xf>
    <xf numFmtId="0" fontId="42" fillId="0" borderId="0" xfId="7" applyFont="1" applyAlignment="1" applyProtection="1">
      <alignment horizontal="left" vertical="center"/>
    </xf>
    <xf numFmtId="37" fontId="21" fillId="0" borderId="0" xfId="7" applyNumberFormat="1" applyFont="1" applyAlignment="1" applyProtection="1">
      <alignment horizontal="right"/>
    </xf>
    <xf numFmtId="0" fontId="21" fillId="0" borderId="0" xfId="7" applyFont="1" applyAlignment="1" applyProtection="1">
      <alignment horizontal="left" wrapText="1"/>
    </xf>
    <xf numFmtId="165" fontId="21" fillId="0" borderId="0" xfId="7" applyNumberFormat="1" applyFont="1" applyAlignment="1" applyProtection="1">
      <alignment horizontal="right"/>
    </xf>
    <xf numFmtId="4" fontId="21" fillId="0" borderId="0" xfId="7" applyNumberFormat="1" applyFont="1" applyAlignment="1" applyProtection="1">
      <alignment horizontal="right"/>
    </xf>
    <xf numFmtId="0" fontId="23" fillId="0" borderId="0" xfId="7" applyFont="1" applyAlignment="1" applyProtection="1">
      <alignment horizontal="left" vertical="center"/>
    </xf>
    <xf numFmtId="37" fontId="21" fillId="0" borderId="34" xfId="7" applyNumberFormat="1" applyFont="1" applyBorder="1" applyAlignment="1" applyProtection="1">
      <alignment horizontal="right"/>
    </xf>
    <xf numFmtId="0" fontId="21" fillId="0" borderId="34" xfId="7" applyFont="1" applyBorder="1" applyAlignment="1" applyProtection="1">
      <alignment horizontal="left" wrapText="1"/>
    </xf>
    <xf numFmtId="2" fontId="21" fillId="0" borderId="34" xfId="7" applyNumberFormat="1" applyFont="1" applyBorder="1" applyAlignment="1" applyProtection="1">
      <alignment horizontal="right"/>
    </xf>
    <xf numFmtId="4" fontId="21" fillId="0" borderId="34" xfId="7" applyNumberFormat="1" applyFont="1" applyBorder="1" applyAlignment="1" applyProtection="1">
      <alignment horizontal="right"/>
    </xf>
    <xf numFmtId="0" fontId="19" fillId="0" borderId="34" xfId="7" applyBorder="1" applyAlignment="1" applyProtection="1">
      <alignment vertical="top"/>
    </xf>
    <xf numFmtId="49" fontId="11" fillId="0" borderId="34" xfId="25" applyNumberFormat="1" applyFont="1" applyBorder="1" applyAlignment="1" applyProtection="1">
      <alignment horizontal="right" wrapText="1"/>
    </xf>
    <xf numFmtId="49" fontId="11" fillId="0" borderId="34" xfId="25" applyNumberFormat="1" applyFont="1" applyBorder="1" applyAlignment="1" applyProtection="1">
      <alignment horizontal="left" wrapText="1"/>
    </xf>
    <xf numFmtId="0" fontId="11" fillId="0" borderId="34" xfId="25" applyFont="1" applyBorder="1" applyAlignment="1" applyProtection="1">
      <alignment horizontal="left" wrapText="1"/>
    </xf>
    <xf numFmtId="4" fontId="11" fillId="0" borderId="34" xfId="25" applyNumberFormat="1" applyFont="1" applyBorder="1" applyAlignment="1" applyProtection="1">
      <alignment horizontal="right"/>
    </xf>
    <xf numFmtId="39" fontId="11" fillId="0" borderId="34" xfId="25" applyNumberFormat="1" applyFont="1" applyBorder="1" applyAlignment="1" applyProtection="1">
      <alignment horizontal="center"/>
    </xf>
    <xf numFmtId="0" fontId="83" fillId="0" borderId="0" xfId="25" applyAlignment="1" applyProtection="1">
      <alignment horizontal="left" vertical="top"/>
    </xf>
    <xf numFmtId="0" fontId="1" fillId="0" borderId="0" xfId="25" applyFont="1" applyAlignment="1" applyProtection="1">
      <alignment horizontal="left" vertical="top"/>
    </xf>
    <xf numFmtId="0" fontId="27" fillId="0" borderId="34" xfId="25" applyFont="1" applyBorder="1" applyAlignment="1" applyProtection="1">
      <alignment horizontal="left" vertical="center" wrapText="1"/>
    </xf>
    <xf numFmtId="0" fontId="17" fillId="0" borderId="34" xfId="25" applyFont="1" applyBorder="1" applyAlignment="1" applyProtection="1">
      <alignment horizontal="left" wrapText="1"/>
    </xf>
    <xf numFmtId="2" fontId="17" fillId="0" borderId="34" xfId="25" applyNumberFormat="1" applyFont="1" applyBorder="1" applyAlignment="1" applyProtection="1">
      <alignment horizontal="right"/>
    </xf>
    <xf numFmtId="4" fontId="27" fillId="0" borderId="34" xfId="25" applyNumberFormat="1" applyFont="1" applyBorder="1" applyAlignment="1" applyProtection="1">
      <alignment horizontal="right" vertical="center"/>
    </xf>
    <xf numFmtId="2" fontId="1" fillId="0" borderId="0" xfId="25" applyNumberFormat="1" applyFont="1" applyAlignment="1" applyProtection="1">
      <alignment horizontal="left" vertical="center"/>
    </xf>
    <xf numFmtId="0" fontId="83" fillId="0" borderId="0" xfId="25" applyAlignment="1" applyProtection="1">
      <alignment horizontal="left" vertical="center"/>
    </xf>
    <xf numFmtId="0" fontId="1" fillId="0" borderId="0" xfId="25" applyFont="1" applyAlignment="1" applyProtection="1">
      <alignment horizontal="left" vertical="center"/>
    </xf>
    <xf numFmtId="0" fontId="60" fillId="0" borderId="0" xfId="25" applyFont="1" applyAlignment="1" applyProtection="1">
      <alignment horizontal="left" vertical="center"/>
    </xf>
    <xf numFmtId="49" fontId="49" fillId="0" borderId="34" xfId="25" applyNumberFormat="1" applyFont="1" applyBorder="1" applyAlignment="1" applyProtection="1">
      <alignment horizontal="right" wrapText="1"/>
    </xf>
    <xf numFmtId="49" fontId="49" fillId="0" borderId="34" xfId="25" applyNumberFormat="1" applyFont="1" applyBorder="1" applyAlignment="1" applyProtection="1">
      <alignment horizontal="left" wrapText="1"/>
    </xf>
    <xf numFmtId="0" fontId="49" fillId="0" borderId="34" xfId="25" applyFont="1" applyBorder="1" applyAlignment="1" applyProtection="1">
      <alignment horizontal="left" wrapText="1"/>
    </xf>
    <xf numFmtId="4" fontId="49" fillId="0" borderId="34" xfId="25" applyNumberFormat="1" applyFont="1" applyBorder="1" applyAlignment="1" applyProtection="1">
      <alignment horizontal="right"/>
    </xf>
    <xf numFmtId="39" fontId="49" fillId="0" borderId="34" xfId="25" applyNumberFormat="1" applyFont="1" applyBorder="1" applyAlignment="1" applyProtection="1">
      <alignment horizontal="center"/>
    </xf>
    <xf numFmtId="0" fontId="36" fillId="0" borderId="0" xfId="25" applyFont="1" applyAlignment="1" applyProtection="1">
      <alignment horizontal="left" vertical="center"/>
    </xf>
    <xf numFmtId="0" fontId="50" fillId="0" borderId="34" xfId="25" applyFont="1" applyBorder="1" applyAlignment="1" applyProtection="1">
      <alignment horizontal="left" vertical="center" wrapText="1"/>
    </xf>
    <xf numFmtId="0" fontId="51" fillId="0" borderId="34" xfId="25" applyFont="1" applyBorder="1" applyAlignment="1" applyProtection="1">
      <alignment horizontal="left" wrapText="1"/>
    </xf>
    <xf numFmtId="2" fontId="51" fillId="0" borderId="34" xfId="25" applyNumberFormat="1" applyFont="1" applyBorder="1" applyAlignment="1" applyProtection="1">
      <alignment horizontal="right"/>
    </xf>
    <xf numFmtId="4" fontId="50" fillId="0" borderId="34" xfId="25" applyNumberFormat="1" applyFont="1" applyBorder="1" applyAlignment="1" applyProtection="1">
      <alignment horizontal="right" vertical="center"/>
    </xf>
    <xf numFmtId="167" fontId="83" fillId="0" borderId="0" xfId="25" applyNumberFormat="1" applyAlignment="1" applyProtection="1">
      <alignment horizontal="left" vertical="center"/>
    </xf>
    <xf numFmtId="37" fontId="11" fillId="0" borderId="34" xfId="7" applyNumberFormat="1" applyFont="1" applyBorder="1" applyAlignment="1" applyProtection="1">
      <alignment horizontal="right"/>
    </xf>
    <xf numFmtId="49" fontId="11" fillId="0" borderId="34" xfId="7" applyNumberFormat="1" applyFont="1" applyBorder="1" applyAlignment="1" applyProtection="1">
      <alignment horizontal="left" wrapText="1"/>
    </xf>
    <xf numFmtId="0" fontId="11" fillId="0" borderId="34" xfId="7" applyFont="1" applyBorder="1" applyAlignment="1" applyProtection="1">
      <alignment horizontal="left" wrapText="1"/>
    </xf>
    <xf numFmtId="2" fontId="11" fillId="0" borderId="34" xfId="7" applyNumberFormat="1" applyFont="1" applyBorder="1" applyAlignment="1" applyProtection="1">
      <alignment horizontal="right"/>
    </xf>
    <xf numFmtId="4" fontId="11" fillId="0" borderId="34" xfId="7" applyNumberFormat="1" applyFont="1" applyBorder="1" applyAlignment="1" applyProtection="1">
      <alignment horizontal="right"/>
    </xf>
    <xf numFmtId="39" fontId="11" fillId="0" borderId="34" xfId="7" applyNumberFormat="1" applyFont="1" applyBorder="1" applyAlignment="1" applyProtection="1">
      <alignment horizontal="center"/>
    </xf>
    <xf numFmtId="0" fontId="34" fillId="0" borderId="0" xfId="7" applyFont="1" applyAlignment="1" applyProtection="1">
      <alignment horizontal="left" vertical="top"/>
    </xf>
    <xf numFmtId="0" fontId="17" fillId="0" borderId="34" xfId="7" applyFont="1" applyBorder="1" applyAlignment="1" applyProtection="1">
      <alignment horizontal="left" wrapText="1"/>
    </xf>
    <xf numFmtId="2" fontId="45" fillId="0" borderId="34" xfId="7" applyNumberFormat="1" applyFont="1" applyBorder="1" applyAlignment="1" applyProtection="1">
      <alignment horizontal="right" wrapText="1"/>
    </xf>
    <xf numFmtId="0" fontId="42" fillId="0" borderId="0" xfId="7" applyFont="1" applyAlignment="1" applyProtection="1">
      <alignment horizontal="center" vertical="center"/>
    </xf>
    <xf numFmtId="0" fontId="70" fillId="0" borderId="0" xfId="7" applyFont="1" applyAlignment="1" applyProtection="1">
      <alignment horizontal="center" vertical="center"/>
    </xf>
    <xf numFmtId="37" fontId="61" fillId="0" borderId="34" xfId="7" applyNumberFormat="1" applyFont="1" applyBorder="1" applyAlignment="1" applyProtection="1">
      <alignment horizontal="right"/>
    </xf>
    <xf numFmtId="0" fontId="104" fillId="0" borderId="0" xfId="7" applyFont="1" applyAlignment="1" applyProtection="1">
      <alignment horizontal="left" vertical="center"/>
    </xf>
    <xf numFmtId="2" fontId="17" fillId="0" borderId="34" xfId="7" applyNumberFormat="1" applyFont="1" applyBorder="1" applyAlignment="1" applyProtection="1">
      <alignment horizontal="right"/>
    </xf>
    <xf numFmtId="37" fontId="80" fillId="0" borderId="34" xfId="7" applyNumberFormat="1" applyFont="1" applyBorder="1" applyAlignment="1" applyProtection="1">
      <alignment horizontal="right"/>
    </xf>
    <xf numFmtId="49" fontId="80" fillId="0" borderId="34" xfId="7" applyNumberFormat="1" applyFont="1" applyBorder="1" applyAlignment="1" applyProtection="1">
      <alignment horizontal="left" wrapText="1"/>
    </xf>
    <xf numFmtId="0" fontId="80" fillId="0" borderId="34" xfId="7" applyFont="1" applyBorder="1" applyAlignment="1" applyProtection="1">
      <alignment horizontal="left" wrapText="1"/>
    </xf>
    <xf numFmtId="2" fontId="45" fillId="0" borderId="34" xfId="7" applyNumberFormat="1" applyFont="1" applyBorder="1" applyAlignment="1" applyProtection="1">
      <alignment horizontal="right"/>
    </xf>
    <xf numFmtId="4" fontId="80" fillId="0" borderId="34" xfId="7" applyNumberFormat="1" applyFont="1" applyBorder="1" applyAlignment="1" applyProtection="1">
      <alignment horizontal="right"/>
    </xf>
    <xf numFmtId="39" fontId="80" fillId="0" borderId="34" xfId="7" applyNumberFormat="1" applyFont="1" applyBorder="1" applyAlignment="1" applyProtection="1">
      <alignment horizontal="center"/>
    </xf>
    <xf numFmtId="0" fontId="99" fillId="0" borderId="0" xfId="7" applyFont="1" applyAlignment="1" applyProtection="1">
      <alignment horizontal="left" vertical="top"/>
    </xf>
    <xf numFmtId="37" fontId="11" fillId="0" borderId="34" xfId="25" applyNumberFormat="1" applyFont="1" applyBorder="1" applyAlignment="1" applyProtection="1">
      <alignment horizontal="right"/>
    </xf>
    <xf numFmtId="0" fontId="61" fillId="0" borderId="34" xfId="30" applyFont="1" applyBorder="1" applyAlignment="1" applyProtection="1">
      <alignment horizontal="left" vertical="center" wrapText="1"/>
    </xf>
    <xf numFmtId="39" fontId="11" fillId="0" borderId="34" xfId="25" applyNumberFormat="1" applyFont="1" applyBorder="1" applyAlignment="1" applyProtection="1">
      <alignment horizontal="right"/>
    </xf>
    <xf numFmtId="0" fontId="40" fillId="0" borderId="0" xfId="25" applyFont="1" applyAlignment="1" applyProtection="1">
      <alignment vertical="top" wrapText="1"/>
    </xf>
    <xf numFmtId="0" fontId="17" fillId="0" borderId="0" xfId="25" applyFont="1" applyAlignment="1" applyProtection="1">
      <alignment horizontal="left" wrapText="1"/>
    </xf>
    <xf numFmtId="0" fontId="11" fillId="0" borderId="0" xfId="25" applyFont="1" applyAlignment="1" applyProtection="1">
      <alignment horizontal="left" wrapText="1"/>
    </xf>
    <xf numFmtId="2" fontId="11" fillId="0" borderId="0" xfId="25" applyNumberFormat="1" applyFont="1" applyAlignment="1" applyProtection="1">
      <alignment horizontal="right"/>
    </xf>
    <xf numFmtId="39" fontId="11" fillId="0" borderId="0" xfId="25" applyNumberFormat="1" applyFont="1" applyAlignment="1" applyProtection="1">
      <alignment horizontal="right"/>
    </xf>
    <xf numFmtId="39" fontId="11" fillId="0" borderId="0" xfId="25" applyNumberFormat="1" applyFont="1" applyAlignment="1" applyProtection="1">
      <alignment horizontal="center"/>
    </xf>
    <xf numFmtId="0" fontId="35" fillId="0" borderId="0" xfId="25" applyFont="1" applyAlignment="1" applyProtection="1">
      <alignment horizontal="left" vertical="center" textRotation="90" wrapText="1"/>
    </xf>
    <xf numFmtId="49" fontId="61" fillId="0" borderId="34" xfId="25" applyNumberFormat="1" applyFont="1" applyBorder="1" applyAlignment="1" applyProtection="1">
      <alignment horizontal="right" wrapText="1"/>
    </xf>
    <xf numFmtId="2" fontId="11" fillId="0" borderId="34" xfId="25" applyNumberFormat="1" applyFont="1" applyBorder="1" applyAlignment="1" applyProtection="1">
      <alignment horizontal="right"/>
    </xf>
    <xf numFmtId="0" fontId="96" fillId="0" borderId="0" xfId="7" applyFont="1" applyAlignment="1" applyProtection="1">
      <alignment horizontal="center" vertical="center"/>
    </xf>
    <xf numFmtId="0" fontId="97" fillId="0" borderId="0" xfId="25" applyFont="1" applyAlignment="1" applyProtection="1">
      <alignment vertical="top" wrapText="1"/>
    </xf>
    <xf numFmtId="0" fontId="98" fillId="0" borderId="0" xfId="25" applyFont="1" applyAlignment="1" applyProtection="1">
      <alignment horizontal="left" wrapText="1"/>
    </xf>
    <xf numFmtId="37" fontId="11" fillId="0" borderId="34" xfId="0" applyNumberFormat="1" applyFont="1" applyBorder="1" applyAlignment="1" applyProtection="1">
      <alignment horizontal="right"/>
    </xf>
    <xf numFmtId="49" fontId="11" fillId="0" borderId="34" xfId="0" applyNumberFormat="1" applyFont="1" applyBorder="1" applyAlignment="1" applyProtection="1">
      <alignment horizontal="left" wrapText="1"/>
    </xf>
    <xf numFmtId="0" fontId="11" fillId="0" borderId="34" xfId="0" applyFont="1" applyBorder="1" applyAlignment="1" applyProtection="1">
      <alignment horizontal="left" wrapText="1"/>
    </xf>
    <xf numFmtId="39" fontId="11" fillId="0" borderId="34" xfId="0" applyNumberFormat="1" applyFont="1" applyBorder="1" applyAlignment="1" applyProtection="1">
      <alignment horizontal="right"/>
    </xf>
    <xf numFmtId="39" fontId="11" fillId="0" borderId="34" xfId="0" applyNumberFormat="1" applyFont="1" applyBorder="1" applyAlignment="1" applyProtection="1">
      <alignment horizontal="center"/>
    </xf>
    <xf numFmtId="0" fontId="33" fillId="0" borderId="0" xfId="0" applyFont="1" applyAlignment="1" applyProtection="1">
      <alignment horizontal="left" vertical="center"/>
    </xf>
    <xf numFmtId="0" fontId="19" fillId="0" borderId="0" xfId="0" applyFont="1" applyAlignment="1" applyProtection="1">
      <alignment horizontal="left" vertical="top"/>
    </xf>
    <xf numFmtId="0" fontId="37" fillId="0" borderId="34" xfId="0" applyFont="1" applyBorder="1" applyAlignment="1" applyProtection="1">
      <alignment horizontal="left" wrapText="1"/>
    </xf>
    <xf numFmtId="2" fontId="11" fillId="0" borderId="34" xfId="0" applyNumberFormat="1" applyFont="1" applyBorder="1" applyAlignment="1" applyProtection="1">
      <alignment horizontal="right"/>
    </xf>
    <xf numFmtId="0" fontId="38" fillId="0" borderId="0" xfId="7" applyFont="1" applyAlignment="1" applyProtection="1">
      <alignment horizontal="left" vertical="center"/>
    </xf>
    <xf numFmtId="0" fontId="31" fillId="0" borderId="0" xfId="7" applyFont="1" applyAlignment="1" applyProtection="1">
      <alignment horizontal="left" vertical="center"/>
    </xf>
    <xf numFmtId="0" fontId="52" fillId="0" borderId="0" xfId="7" applyFont="1" applyAlignment="1" applyProtection="1">
      <alignment horizontal="left" vertical="center"/>
    </xf>
    <xf numFmtId="0" fontId="17" fillId="0" borderId="34" xfId="7" applyFont="1" applyBorder="1" applyAlignment="1" applyProtection="1">
      <alignment horizontal="left" vertical="center" wrapText="1"/>
    </xf>
    <xf numFmtId="39" fontId="23" fillId="0" borderId="0" xfId="7" applyNumberFormat="1" applyFont="1" applyAlignment="1" applyProtection="1">
      <alignment horizontal="left" vertical="center"/>
    </xf>
    <xf numFmtId="2" fontId="31" fillId="0" borderId="0" xfId="7" applyNumberFormat="1" applyFont="1" applyAlignment="1" applyProtection="1">
      <alignment horizontal="left" vertical="center"/>
    </xf>
    <xf numFmtId="0" fontId="109" fillId="0" borderId="0" xfId="7" applyFont="1" applyAlignment="1" applyProtection="1">
      <alignment horizontal="left" vertical="top"/>
    </xf>
    <xf numFmtId="0" fontId="84" fillId="0" borderId="0" xfId="7" applyFont="1" applyAlignment="1" applyProtection="1">
      <alignment horizontal="left" vertical="center"/>
    </xf>
    <xf numFmtId="2" fontId="84" fillId="0" borderId="0" xfId="7" applyNumberFormat="1" applyFont="1" applyAlignment="1" applyProtection="1">
      <alignment horizontal="left" vertical="center"/>
    </xf>
    <xf numFmtId="0" fontId="23" fillId="0" borderId="0" xfId="7" applyFont="1" applyAlignment="1" applyProtection="1">
      <alignment horizontal="left" vertical="top"/>
    </xf>
    <xf numFmtId="166" fontId="33" fillId="0" borderId="0" xfId="7" applyNumberFormat="1" applyFont="1" applyAlignment="1" applyProtection="1">
      <alignment horizontal="right" vertical="center"/>
    </xf>
    <xf numFmtId="167" fontId="28" fillId="0" borderId="0" xfId="10" applyNumberFormat="1" applyFill="1" applyBorder="1" applyAlignment="1" applyProtection="1">
      <alignment horizontal="left" vertical="center"/>
    </xf>
    <xf numFmtId="2" fontId="81" fillId="0" borderId="34" xfId="7" applyNumberFormat="1" applyFont="1" applyBorder="1" applyAlignment="1" applyProtection="1">
      <alignment horizontal="right" wrapText="1"/>
    </xf>
    <xf numFmtId="166" fontId="69" fillId="0" borderId="0" xfId="7" applyNumberFormat="1" applyFont="1" applyAlignment="1" applyProtection="1">
      <alignment horizontal="right" vertical="center"/>
    </xf>
    <xf numFmtId="0" fontId="70" fillId="0" borderId="0" xfId="7" applyFont="1" applyAlignment="1" applyProtection="1">
      <alignment horizontal="left" vertical="center"/>
    </xf>
    <xf numFmtId="37" fontId="27" fillId="0" borderId="34" xfId="7" applyNumberFormat="1" applyFont="1" applyBorder="1" applyAlignment="1" applyProtection="1">
      <alignment horizontal="right"/>
    </xf>
    <xf numFmtId="49" fontId="27" fillId="0" borderId="34" xfId="7" applyNumberFormat="1" applyFont="1" applyBorder="1" applyAlignment="1" applyProtection="1">
      <alignment horizontal="left" wrapText="1"/>
    </xf>
    <xf numFmtId="0" fontId="27" fillId="0" borderId="34" xfId="7" applyFont="1" applyBorder="1" applyAlignment="1" applyProtection="1">
      <alignment horizontal="left" wrapText="1"/>
    </xf>
    <xf numFmtId="4" fontId="27" fillId="0" borderId="34" xfId="7" applyNumberFormat="1" applyFont="1" applyBorder="1" applyAlignment="1" applyProtection="1">
      <alignment horizontal="right"/>
    </xf>
    <xf numFmtId="0" fontId="19" fillId="0" borderId="34" xfId="7" applyBorder="1" applyAlignment="1" applyProtection="1">
      <alignment horizontal="left" vertical="top"/>
    </xf>
    <xf numFmtId="0" fontId="43" fillId="0" borderId="0" xfId="7" applyFont="1" applyAlignment="1" applyProtection="1">
      <alignment horizontal="left" vertical="center"/>
    </xf>
    <xf numFmtId="0" fontId="37" fillId="0" borderId="34" xfId="7" applyFont="1" applyBorder="1" applyAlignment="1" applyProtection="1">
      <alignment horizontal="left" wrapText="1"/>
    </xf>
    <xf numFmtId="0" fontId="85" fillId="0" borderId="0" xfId="7" applyFont="1" applyAlignment="1" applyProtection="1">
      <alignment horizontal="left" vertical="center"/>
    </xf>
    <xf numFmtId="0" fontId="19" fillId="0" borderId="0" xfId="7" applyAlignment="1" applyProtection="1">
      <alignment horizontal="left" vertical="center"/>
    </xf>
    <xf numFmtId="0" fontId="34" fillId="0" borderId="0" xfId="7" applyFont="1" applyAlignment="1" applyProtection="1">
      <alignment horizontal="left" vertical="center"/>
    </xf>
    <xf numFmtId="4" fontId="11" fillId="0" borderId="35" xfId="7" applyNumberFormat="1" applyFont="1" applyBorder="1" applyAlignment="1" applyProtection="1">
      <alignment horizontal="center" wrapText="1"/>
    </xf>
    <xf numFmtId="4" fontId="83" fillId="0" borderId="41" xfId="25" applyNumberFormat="1" applyBorder="1" applyAlignment="1" applyProtection="1">
      <alignment horizontal="center" wrapText="1"/>
    </xf>
    <xf numFmtId="0" fontId="46" fillId="0" borderId="0" xfId="7" applyFont="1" applyAlignment="1" applyProtection="1">
      <alignment horizontal="left" vertical="center"/>
    </xf>
    <xf numFmtId="39" fontId="86" fillId="0" borderId="0" xfId="7" applyNumberFormat="1" applyFont="1" applyAlignment="1" applyProtection="1">
      <alignment horizontal="left" vertical="center"/>
    </xf>
    <xf numFmtId="37" fontId="27" fillId="0" borderId="34" xfId="13" applyNumberFormat="1" applyFont="1" applyBorder="1" applyAlignment="1" applyProtection="1">
      <alignment horizontal="right"/>
    </xf>
    <xf numFmtId="49" fontId="27" fillId="0" borderId="34" xfId="13" applyNumberFormat="1" applyFont="1" applyBorder="1" applyAlignment="1" applyProtection="1">
      <alignment horizontal="left" wrapText="1"/>
    </xf>
    <xf numFmtId="0" fontId="27" fillId="0" borderId="34" xfId="13" applyFont="1" applyBorder="1" applyAlignment="1" applyProtection="1">
      <alignment horizontal="left" wrapText="1"/>
    </xf>
    <xf numFmtId="0" fontId="17" fillId="0" borderId="34" xfId="13" applyFont="1" applyBorder="1" applyAlignment="1" applyProtection="1">
      <alignment horizontal="left" wrapText="1"/>
    </xf>
    <xf numFmtId="2" fontId="17" fillId="0" borderId="34" xfId="13" applyNumberFormat="1" applyFont="1" applyBorder="1" applyAlignment="1" applyProtection="1">
      <alignment horizontal="right" wrapText="1"/>
    </xf>
    <xf numFmtId="4" fontId="27" fillId="0" borderId="34" xfId="13" applyNumberFormat="1" applyFont="1" applyBorder="1" applyAlignment="1" applyProtection="1">
      <alignment horizontal="right"/>
    </xf>
    <xf numFmtId="4" fontId="11" fillId="0" borderId="34" xfId="13" applyNumberFormat="1" applyFont="1" applyBorder="1" applyAlignment="1" applyProtection="1">
      <alignment horizontal="right"/>
    </xf>
    <xf numFmtId="0" fontId="19" fillId="0" borderId="34" xfId="13" applyBorder="1" applyAlignment="1" applyProtection="1">
      <alignment horizontal="left" vertical="top"/>
    </xf>
    <xf numFmtId="0" fontId="83" fillId="0" borderId="0" xfId="25" applyAlignment="1" applyProtection="1">
      <alignment vertical="top"/>
    </xf>
    <xf numFmtId="2" fontId="83" fillId="0" borderId="0" xfId="25" applyNumberFormat="1" applyAlignment="1" applyProtection="1">
      <alignment horizontal="left" vertical="top"/>
    </xf>
    <xf numFmtId="0" fontId="36" fillId="0" borderId="0" xfId="25" applyFont="1" applyAlignment="1" applyProtection="1">
      <alignment horizontal="left" vertical="top"/>
    </xf>
    <xf numFmtId="37" fontId="61" fillId="0" borderId="34" xfId="13" applyNumberFormat="1" applyFont="1" applyBorder="1" applyAlignment="1" applyProtection="1">
      <alignment horizontal="right"/>
    </xf>
    <xf numFmtId="49" fontId="11" fillId="0" borderId="34" xfId="15" applyNumberFormat="1" applyFont="1" applyBorder="1" applyAlignment="1" applyProtection="1">
      <alignment horizontal="left" wrapText="1"/>
    </xf>
    <xf numFmtId="0" fontId="11" fillId="0" borderId="34" xfId="15" applyFont="1" applyBorder="1" applyAlignment="1" applyProtection="1">
      <alignment horizontal="left" wrapText="1"/>
    </xf>
    <xf numFmtId="0" fontId="11" fillId="0" borderId="34" xfId="13" applyFont="1" applyBorder="1" applyAlignment="1" applyProtection="1">
      <alignment horizontal="left" wrapText="1"/>
    </xf>
    <xf numFmtId="2" fontId="11" fillId="0" borderId="34" xfId="13" applyNumberFormat="1" applyFont="1" applyBorder="1" applyAlignment="1" applyProtection="1">
      <alignment horizontal="right"/>
    </xf>
    <xf numFmtId="4" fontId="11" fillId="5" borderId="34" xfId="13" applyNumberFormat="1" applyFont="1" applyFill="1" applyBorder="1" applyAlignment="1" applyProtection="1">
      <alignment horizontal="right"/>
    </xf>
    <xf numFmtId="39" fontId="11" fillId="5" borderId="34" xfId="25" applyNumberFormat="1" applyFont="1" applyFill="1" applyBorder="1" applyAlignment="1" applyProtection="1">
      <alignment horizontal="center"/>
    </xf>
    <xf numFmtId="0" fontId="55" fillId="0" borderId="0" xfId="25" applyFont="1" applyAlignment="1" applyProtection="1">
      <alignment vertical="top"/>
    </xf>
    <xf numFmtId="2" fontId="17" fillId="0" borderId="34" xfId="25" applyNumberFormat="1" applyFont="1" applyBorder="1" applyAlignment="1" applyProtection="1">
      <alignment horizontal="left"/>
    </xf>
    <xf numFmtId="4" fontId="11" fillId="5" borderId="34" xfId="25" applyNumberFormat="1" applyFont="1" applyFill="1" applyBorder="1" applyAlignment="1" applyProtection="1">
      <alignment horizontal="right"/>
    </xf>
    <xf numFmtId="0" fontId="19" fillId="5" borderId="34" xfId="25" applyFont="1" applyFill="1" applyBorder="1" applyAlignment="1" applyProtection="1">
      <alignment vertical="top"/>
    </xf>
    <xf numFmtId="0" fontId="30" fillId="0" borderId="0" xfId="25" applyFont="1" applyAlignment="1" applyProtection="1">
      <alignment horizontal="left" vertical="top"/>
    </xf>
    <xf numFmtId="37" fontId="37" fillId="0" borderId="34" xfId="13" applyNumberFormat="1" applyFont="1" applyBorder="1" applyAlignment="1" applyProtection="1">
      <alignment horizontal="right"/>
    </xf>
    <xf numFmtId="0" fontId="37" fillId="0" borderId="34" xfId="5" applyFont="1" applyBorder="1" applyAlignment="1" applyProtection="1">
      <alignment horizontal="left" wrapText="1"/>
    </xf>
    <xf numFmtId="0" fontId="37" fillId="0" borderId="34" xfId="13" applyFont="1" applyBorder="1" applyAlignment="1" applyProtection="1">
      <alignment horizontal="left" wrapText="1"/>
    </xf>
    <xf numFmtId="4" fontId="17" fillId="0" borderId="34" xfId="13" applyNumberFormat="1" applyFont="1" applyBorder="1" applyAlignment="1" applyProtection="1">
      <alignment horizontal="right"/>
    </xf>
    <xf numFmtId="39" fontId="37" fillId="0" borderId="34" xfId="7" applyNumberFormat="1" applyFont="1" applyBorder="1" applyAlignment="1" applyProtection="1">
      <alignment horizontal="center"/>
    </xf>
    <xf numFmtId="0" fontId="0" fillId="0" borderId="0" xfId="0" applyAlignment="1" applyProtection="1">
      <alignment vertical="center"/>
    </xf>
    <xf numFmtId="0" fontId="19" fillId="0" borderId="0" xfId="8" applyAlignment="1" applyProtection="1">
      <alignment horizontal="left" vertical="center"/>
    </xf>
    <xf numFmtId="0" fontId="0" fillId="0" borderId="0" xfId="0" applyAlignment="1" applyProtection="1">
      <alignment horizontal="left" vertical="top"/>
    </xf>
    <xf numFmtId="0" fontId="1" fillId="0" borderId="0" xfId="0" applyFont="1" applyAlignment="1" applyProtection="1">
      <alignment vertical="center"/>
    </xf>
    <xf numFmtId="4" fontId="27" fillId="5" borderId="34" xfId="13" applyNumberFormat="1" applyFont="1" applyFill="1" applyBorder="1" applyAlignment="1" applyProtection="1">
      <alignment horizontal="right"/>
    </xf>
    <xf numFmtId="0" fontId="19" fillId="5" borderId="34" xfId="13" applyFill="1" applyBorder="1" applyAlignment="1" applyProtection="1">
      <alignment horizontal="left" vertical="top"/>
    </xf>
    <xf numFmtId="0" fontId="0" fillId="0" borderId="0" xfId="0" applyAlignment="1" applyProtection="1">
      <alignment vertical="top"/>
    </xf>
    <xf numFmtId="2" fontId="0" fillId="0" borderId="0" xfId="0" applyNumberFormat="1" applyAlignment="1" applyProtection="1">
      <alignment horizontal="left" vertical="top"/>
    </xf>
    <xf numFmtId="0" fontId="1" fillId="0" borderId="0" xfId="0" applyFont="1" applyAlignment="1" applyProtection="1">
      <alignment horizontal="left" vertical="top"/>
    </xf>
    <xf numFmtId="0" fontId="30" fillId="0" borderId="0" xfId="0" applyFont="1" applyAlignment="1" applyProtection="1">
      <alignment horizontal="left" vertical="top"/>
    </xf>
    <xf numFmtId="167" fontId="55" fillId="0" borderId="0" xfId="7" applyNumberFormat="1" applyFont="1" applyAlignment="1" applyProtection="1">
      <alignment horizontal="left" vertical="center"/>
    </xf>
    <xf numFmtId="0" fontId="28" fillId="0" borderId="0" xfId="10" applyFill="1" applyAlignment="1" applyProtection="1">
      <alignment horizontal="left" vertical="center"/>
    </xf>
    <xf numFmtId="49" fontId="11" fillId="0" borderId="34" xfId="7" applyNumberFormat="1" applyFont="1" applyBorder="1" applyAlignment="1" applyProtection="1">
      <alignment horizontal="right" wrapText="1"/>
    </xf>
    <xf numFmtId="37" fontId="32" fillId="0" borderId="0" xfId="7" applyNumberFormat="1" applyFont="1" applyAlignment="1" applyProtection="1">
      <alignment horizontal="right"/>
    </xf>
    <xf numFmtId="0" fontId="32" fillId="0" borderId="0" xfId="7" applyFont="1" applyAlignment="1" applyProtection="1">
      <alignment horizontal="left" wrapText="1"/>
    </xf>
    <xf numFmtId="165" fontId="32" fillId="0" borderId="0" xfId="7" applyNumberFormat="1" applyFont="1" applyAlignment="1" applyProtection="1">
      <alignment horizontal="right"/>
    </xf>
    <xf numFmtId="39" fontId="32" fillId="0" borderId="0" xfId="7" applyNumberFormat="1" applyFont="1" applyAlignment="1" applyProtection="1">
      <alignment horizontal="right"/>
    </xf>
    <xf numFmtId="37" fontId="21" fillId="0" borderId="36" xfId="7" applyNumberFormat="1" applyFont="1" applyBorder="1" applyAlignment="1" applyProtection="1">
      <alignment horizontal="center"/>
    </xf>
    <xf numFmtId="0" fontId="30" fillId="0" borderId="37" xfId="7" applyFont="1" applyBorder="1" applyAlignment="1" applyProtection="1">
      <alignment horizontal="center"/>
    </xf>
    <xf numFmtId="0" fontId="30" fillId="0" borderId="38" xfId="7" applyFont="1" applyBorder="1" applyAlignment="1" applyProtection="1">
      <alignment horizontal="center"/>
    </xf>
    <xf numFmtId="0" fontId="21" fillId="0" borderId="36" xfId="7" applyFont="1" applyBorder="1" applyAlignment="1" applyProtection="1">
      <alignment horizontal="left"/>
    </xf>
    <xf numFmtId="0" fontId="27" fillId="0" borderId="37" xfId="7" applyFont="1" applyBorder="1" applyAlignment="1" applyProtection="1">
      <alignment horizontal="center"/>
    </xf>
    <xf numFmtId="165" fontId="27" fillId="0" borderId="37" xfId="7" applyNumberFormat="1" applyFont="1" applyBorder="1" applyAlignment="1" applyProtection="1">
      <alignment horizontal="right"/>
    </xf>
    <xf numFmtId="39" fontId="27" fillId="0" borderId="37" xfId="7" applyNumberFormat="1" applyFont="1" applyBorder="1" applyAlignment="1" applyProtection="1">
      <alignment horizontal="right"/>
    </xf>
    <xf numFmtId="39" fontId="21" fillId="0" borderId="33" xfId="7" applyNumberFormat="1" applyFont="1" applyBorder="1" applyAlignment="1" applyProtection="1">
      <alignment horizontal="right"/>
    </xf>
    <xf numFmtId="37" fontId="27" fillId="0" borderId="0" xfId="7" applyNumberFormat="1" applyFont="1" applyAlignment="1" applyProtection="1">
      <alignment horizontal="right"/>
    </xf>
    <xf numFmtId="0" fontId="27" fillId="0" borderId="0" xfId="7" applyFont="1" applyAlignment="1" applyProtection="1">
      <alignment horizontal="left" wrapText="1"/>
    </xf>
    <xf numFmtId="0" fontId="11" fillId="0" borderId="0" xfId="7" applyFont="1" applyAlignment="1" applyProtection="1">
      <alignment horizontal="left" wrapText="1"/>
    </xf>
    <xf numFmtId="0" fontId="27" fillId="0" borderId="0" xfId="7" applyFont="1" applyAlignment="1" applyProtection="1">
      <alignment horizontal="center" wrapText="1"/>
    </xf>
    <xf numFmtId="165" fontId="27" fillId="0" borderId="0" xfId="7" applyNumberFormat="1" applyFont="1" applyAlignment="1" applyProtection="1">
      <alignment horizontal="right"/>
    </xf>
    <xf numFmtId="39" fontId="27" fillId="0" borderId="0" xfId="7" applyNumberFormat="1" applyFont="1" applyAlignment="1" applyProtection="1">
      <alignment horizontal="right"/>
    </xf>
    <xf numFmtId="39" fontId="11" fillId="0" borderId="0" xfId="7" applyNumberFormat="1" applyFont="1" applyAlignment="1" applyProtection="1">
      <alignment horizontal="right"/>
    </xf>
    <xf numFmtId="0" fontId="19" fillId="0" borderId="0" xfId="7" applyAlignment="1" applyProtection="1">
      <alignment vertical="center" wrapText="1"/>
    </xf>
    <xf numFmtId="0" fontId="10" fillId="0" borderId="0" xfId="6" applyFont="1" applyAlignment="1" applyProtection="1">
      <alignment horizontal="center" vertical="center" wrapText="1"/>
    </xf>
    <xf numFmtId="0" fontId="19" fillId="0" borderId="0" xfId="7" applyAlignment="1" applyProtection="1">
      <alignment vertical="top"/>
    </xf>
    <xf numFmtId="0" fontId="57" fillId="0" borderId="0" xfId="6" applyFont="1" applyAlignment="1" applyProtection="1">
      <alignment horizontal="left" vertical="center" wrapText="1"/>
    </xf>
    <xf numFmtId="37" fontId="19" fillId="0" borderId="0" xfId="7" applyNumberFormat="1" applyAlignment="1" applyProtection="1">
      <alignment horizontal="right" vertical="top"/>
    </xf>
    <xf numFmtId="0" fontId="19" fillId="0" borderId="0" xfId="7" applyAlignment="1" applyProtection="1">
      <alignment horizontal="left" vertical="top" wrapText="1"/>
    </xf>
    <xf numFmtId="165" fontId="19" fillId="0" borderId="0" xfId="7" applyNumberFormat="1" applyAlignment="1" applyProtection="1">
      <alignment horizontal="right" vertical="top"/>
    </xf>
    <xf numFmtId="39" fontId="19" fillId="0" borderId="0" xfId="7" applyNumberFormat="1" applyAlignment="1" applyProtection="1">
      <alignment horizontal="right" vertical="top"/>
    </xf>
    <xf numFmtId="4" fontId="11" fillId="0" borderId="34" xfId="7" applyNumberFormat="1" applyFont="1" applyBorder="1" applyAlignment="1" applyProtection="1">
      <alignment horizontal="right"/>
      <protection locked="0"/>
    </xf>
    <xf numFmtId="4" fontId="17" fillId="6" borderId="34" xfId="13" applyNumberFormat="1" applyFont="1" applyFill="1" applyBorder="1" applyAlignment="1" applyProtection="1">
      <alignment horizontal="right"/>
      <protection locked="0"/>
    </xf>
    <xf numFmtId="0" fontId="20" fillId="0" borderId="0" xfId="16" applyFont="1" applyAlignment="1" applyProtection="1">
      <alignment horizontal="left"/>
    </xf>
    <xf numFmtId="0" fontId="1" fillId="0" borderId="0" xfId="5" applyProtection="1"/>
    <xf numFmtId="0" fontId="1" fillId="0" borderId="0" xfId="5" applyAlignment="1" applyProtection="1">
      <alignment vertical="center"/>
    </xf>
    <xf numFmtId="0" fontId="1" fillId="0" borderId="0" xfId="5" applyAlignment="1" applyProtection="1">
      <alignment horizontal="left" vertical="top"/>
    </xf>
    <xf numFmtId="0" fontId="11" fillId="0" borderId="0" xfId="5" applyFont="1" applyAlignment="1" applyProtection="1">
      <alignment horizontal="left"/>
    </xf>
    <xf numFmtId="0" fontId="20" fillId="0" borderId="0" xfId="5" applyFont="1" applyAlignment="1" applyProtection="1">
      <alignment horizontal="left"/>
    </xf>
    <xf numFmtId="0" fontId="36" fillId="0" borderId="0" xfId="5" applyFont="1" applyAlignment="1" applyProtection="1">
      <alignment horizontal="left"/>
    </xf>
    <xf numFmtId="0" fontId="20" fillId="0" borderId="0" xfId="5" applyFont="1" applyAlignment="1" applyProtection="1">
      <alignment horizontal="center"/>
    </xf>
    <xf numFmtId="0" fontId="58" fillId="0" borderId="0" xfId="5" applyFont="1" applyAlignment="1" applyProtection="1">
      <alignment horizontal="right" vertical="top"/>
    </xf>
    <xf numFmtId="0" fontId="22" fillId="0" borderId="33" xfId="5" applyFont="1" applyBorder="1" applyAlignment="1" applyProtection="1">
      <alignment horizontal="center" vertical="center" wrapText="1"/>
    </xf>
    <xf numFmtId="0" fontId="22" fillId="0" borderId="36" xfId="5" applyFont="1" applyBorder="1" applyAlignment="1" applyProtection="1">
      <alignment horizontal="center" vertical="center" wrapText="1"/>
    </xf>
    <xf numFmtId="0" fontId="22" fillId="0" borderId="15" xfId="5" applyFont="1" applyBorder="1" applyAlignment="1" applyProtection="1">
      <alignment horizontal="center" vertical="center" wrapText="1"/>
    </xf>
    <xf numFmtId="37" fontId="21" fillId="0" borderId="0" xfId="5" applyNumberFormat="1" applyFont="1" applyAlignment="1" applyProtection="1">
      <alignment horizontal="right"/>
    </xf>
    <xf numFmtId="0" fontId="21" fillId="0" borderId="0" xfId="5" applyFont="1" applyAlignment="1" applyProtection="1">
      <alignment horizontal="left" wrapText="1"/>
    </xf>
    <xf numFmtId="165" fontId="21" fillId="0" borderId="0" xfId="5" applyNumberFormat="1" applyFont="1" applyAlignment="1" applyProtection="1">
      <alignment horizontal="right"/>
    </xf>
    <xf numFmtId="4" fontId="21" fillId="0" borderId="0" xfId="5" applyNumberFormat="1" applyFont="1" applyAlignment="1" applyProtection="1">
      <alignment horizontal="right"/>
    </xf>
    <xf numFmtId="37" fontId="21" fillId="5" borderId="34" xfId="5" applyNumberFormat="1" applyFont="1" applyFill="1" applyBorder="1" applyAlignment="1" applyProtection="1">
      <alignment horizontal="right"/>
    </xf>
    <xf numFmtId="0" fontId="21" fillId="5" borderId="34" xfId="5" applyFont="1" applyFill="1" applyBorder="1" applyAlignment="1" applyProtection="1">
      <alignment horizontal="left" wrapText="1"/>
    </xf>
    <xf numFmtId="0" fontId="21" fillId="5" borderId="34" xfId="5" applyFont="1" applyFill="1" applyBorder="1" applyAlignment="1" applyProtection="1">
      <alignment horizontal="center" wrapText="1"/>
    </xf>
    <xf numFmtId="165" fontId="21" fillId="5" borderId="34" xfId="5" applyNumberFormat="1" applyFont="1" applyFill="1" applyBorder="1" applyAlignment="1" applyProtection="1">
      <alignment horizontal="right"/>
    </xf>
    <xf numFmtId="4" fontId="21" fillId="5" borderId="34" xfId="5" applyNumberFormat="1" applyFont="1" applyFill="1" applyBorder="1" applyAlignment="1" applyProtection="1">
      <alignment horizontal="right"/>
    </xf>
    <xf numFmtId="0" fontId="19" fillId="5" borderId="34" xfId="5" applyFont="1" applyFill="1" applyBorder="1" applyAlignment="1" applyProtection="1">
      <alignment horizontal="left" vertical="top"/>
    </xf>
    <xf numFmtId="37" fontId="11" fillId="0" borderId="34" xfId="5" applyNumberFormat="1" applyFont="1" applyBorder="1" applyAlignment="1" applyProtection="1">
      <alignment horizontal="right"/>
    </xf>
    <xf numFmtId="0" fontId="11" fillId="0" borderId="34" xfId="5" applyFont="1" applyBorder="1" applyAlignment="1" applyProtection="1">
      <alignment horizontal="left" wrapText="1"/>
    </xf>
    <xf numFmtId="2" fontId="11" fillId="0" borderId="34" xfId="5" applyNumberFormat="1" applyFont="1" applyBorder="1" applyAlignment="1" applyProtection="1">
      <alignment horizontal="right" wrapText="1"/>
    </xf>
    <xf numFmtId="4" fontId="11" fillId="0" borderId="34" xfId="5" applyNumberFormat="1" applyFont="1" applyBorder="1" applyAlignment="1" applyProtection="1">
      <alignment horizontal="right"/>
    </xf>
    <xf numFmtId="39" fontId="11" fillId="0" borderId="34" xfId="12" applyNumberFormat="1" applyFont="1" applyBorder="1" applyAlignment="1" applyProtection="1">
      <alignment horizontal="center"/>
    </xf>
    <xf numFmtId="0" fontId="44" fillId="0" borderId="0" xfId="5" applyFont="1" applyAlignment="1" applyProtection="1">
      <alignment horizontal="left" vertical="center"/>
    </xf>
    <xf numFmtId="0" fontId="43" fillId="0" borderId="0" xfId="8" applyFont="1" applyAlignment="1" applyProtection="1">
      <alignment horizontal="left" vertical="center"/>
    </xf>
    <xf numFmtId="37" fontId="11" fillId="0" borderId="34" xfId="13" applyNumberFormat="1" applyFont="1" applyBorder="1" applyAlignment="1" applyProtection="1">
      <alignment horizontal="right"/>
    </xf>
    <xf numFmtId="2" fontId="17" fillId="0" borderId="34" xfId="5" applyNumberFormat="1" applyFont="1" applyBorder="1" applyAlignment="1" applyProtection="1">
      <alignment horizontal="right"/>
    </xf>
    <xf numFmtId="39" fontId="11" fillId="0" borderId="34" xfId="13" applyNumberFormat="1" applyFont="1" applyBorder="1" applyAlignment="1" applyProtection="1">
      <alignment horizontal="center"/>
    </xf>
    <xf numFmtId="0" fontId="17" fillId="0" borderId="34" xfId="12" applyFont="1" applyBorder="1" applyAlignment="1" applyProtection="1">
      <alignment horizontal="left" wrapText="1"/>
    </xf>
    <xf numFmtId="0" fontId="56" fillId="0" borderId="0" xfId="11" applyFont="1" applyAlignment="1" applyProtection="1">
      <alignment horizontal="left" vertical="top"/>
    </xf>
    <xf numFmtId="0" fontId="30" fillId="0" borderId="0" xfId="11" applyFont="1" applyAlignment="1" applyProtection="1">
      <alignment horizontal="left" vertical="top"/>
    </xf>
    <xf numFmtId="167" fontId="19" fillId="0" borderId="0" xfId="11" applyNumberFormat="1" applyAlignment="1" applyProtection="1">
      <alignment horizontal="left" vertical="top"/>
    </xf>
    <xf numFmtId="39" fontId="11" fillId="0" borderId="34" xfId="5" applyNumberFormat="1" applyFont="1" applyBorder="1" applyAlignment="1" applyProtection="1">
      <alignment horizontal="center"/>
    </xf>
    <xf numFmtId="2" fontId="11" fillId="0" borderId="34" xfId="5" applyNumberFormat="1" applyFont="1" applyBorder="1" applyAlignment="1" applyProtection="1">
      <alignment horizontal="right"/>
    </xf>
    <xf numFmtId="2" fontId="11" fillId="0" borderId="34" xfId="0" applyNumberFormat="1" applyFont="1" applyBorder="1" applyAlignment="1" applyProtection="1">
      <alignment horizontal="right" wrapText="1"/>
    </xf>
    <xf numFmtId="4" fontId="11" fillId="0" borderId="34" xfId="0" applyNumberFormat="1" applyFont="1" applyBorder="1" applyAlignment="1" applyProtection="1">
      <alignment horizontal="right"/>
    </xf>
    <xf numFmtId="0" fontId="23" fillId="0" borderId="0" xfId="0" applyFont="1" applyAlignment="1" applyProtection="1">
      <alignment horizontal="left" vertical="center"/>
    </xf>
    <xf numFmtId="0" fontId="17" fillId="0" borderId="34" xfId="0" applyFont="1" applyBorder="1" applyAlignment="1" applyProtection="1">
      <alignment horizontal="left" wrapText="1"/>
    </xf>
    <xf numFmtId="2" fontId="17" fillId="0" borderId="34" xfId="0" applyNumberFormat="1" applyFont="1" applyBorder="1" applyAlignment="1" applyProtection="1">
      <alignment horizontal="right"/>
    </xf>
    <xf numFmtId="4" fontId="61" fillId="0" borderId="34" xfId="0" applyNumberFormat="1" applyFont="1" applyBorder="1" applyAlignment="1" applyProtection="1">
      <alignment horizontal="right"/>
    </xf>
    <xf numFmtId="0" fontId="36" fillId="0" borderId="0" xfId="5" applyFont="1" applyAlignment="1" applyProtection="1">
      <alignment horizontal="left" vertical="center"/>
    </xf>
    <xf numFmtId="0" fontId="17" fillId="0" borderId="34" xfId="5" applyFont="1" applyBorder="1" applyAlignment="1" applyProtection="1">
      <alignment horizontal="left" wrapText="1"/>
    </xf>
    <xf numFmtId="4" fontId="17" fillId="0" borderId="34" xfId="5" applyNumberFormat="1" applyFont="1" applyBorder="1" applyAlignment="1" applyProtection="1">
      <alignment horizontal="right"/>
    </xf>
    <xf numFmtId="0" fontId="60" fillId="0" borderId="0" xfId="5" applyFont="1" applyAlignment="1" applyProtection="1">
      <alignment horizontal="left" vertical="center"/>
    </xf>
    <xf numFmtId="1" fontId="11" fillId="0" borderId="34" xfId="25" applyNumberFormat="1" applyFont="1" applyBorder="1" applyAlignment="1" applyProtection="1">
      <alignment horizontal="right"/>
    </xf>
    <xf numFmtId="49" fontId="11" fillId="0" borderId="34" xfId="25" applyNumberFormat="1" applyFont="1" applyBorder="1" applyAlignment="1" applyProtection="1">
      <alignment horizontal="center"/>
    </xf>
    <xf numFmtId="0" fontId="83" fillId="0" borderId="0" xfId="25" applyAlignment="1" applyProtection="1">
      <alignment horizontal="right" vertical="top"/>
    </xf>
    <xf numFmtId="2" fontId="11" fillId="0" borderId="34" xfId="5" applyNumberFormat="1" applyFont="1" applyBorder="1" applyProtection="1"/>
    <xf numFmtId="0" fontId="1" fillId="0" borderId="0" xfId="5" applyAlignment="1" applyProtection="1">
      <alignment horizontal="right" vertical="top"/>
    </xf>
    <xf numFmtId="37" fontId="74" fillId="0" borderId="34" xfId="5" applyNumberFormat="1" applyFont="1" applyBorder="1" applyAlignment="1" applyProtection="1">
      <alignment horizontal="right"/>
    </xf>
    <xf numFmtId="0" fontId="74" fillId="0" borderId="34" xfId="5" applyFont="1" applyBorder="1" applyAlignment="1" applyProtection="1">
      <alignment horizontal="left" wrapText="1"/>
    </xf>
    <xf numFmtId="4" fontId="74" fillId="0" borderId="34" xfId="5" applyNumberFormat="1" applyFont="1" applyBorder="1" applyAlignment="1" applyProtection="1">
      <alignment horizontal="right"/>
    </xf>
    <xf numFmtId="39" fontId="10" fillId="0" borderId="34" xfId="5" applyNumberFormat="1" applyFont="1" applyBorder="1" applyAlignment="1" applyProtection="1">
      <alignment horizontal="center"/>
    </xf>
    <xf numFmtId="37" fontId="49" fillId="0" borderId="34" xfId="5" applyNumberFormat="1" applyFont="1" applyBorder="1" applyAlignment="1" applyProtection="1">
      <alignment horizontal="right"/>
    </xf>
    <xf numFmtId="49" fontId="49" fillId="0" borderId="34" xfId="5" applyNumberFormat="1" applyFont="1" applyBorder="1" applyAlignment="1" applyProtection="1">
      <alignment horizontal="left" wrapText="1"/>
    </xf>
    <xf numFmtId="0" fontId="49" fillId="0" borderId="34" xfId="5" applyFont="1" applyBorder="1" applyProtection="1"/>
    <xf numFmtId="0" fontId="49" fillId="0" borderId="34" xfId="5" applyFont="1" applyBorder="1" applyAlignment="1" applyProtection="1">
      <alignment horizontal="left" wrapText="1"/>
    </xf>
    <xf numFmtId="2" fontId="49" fillId="0" borderId="34" xfId="5" applyNumberFormat="1" applyFont="1" applyBorder="1" applyAlignment="1" applyProtection="1">
      <alignment horizontal="right"/>
    </xf>
    <xf numFmtId="4" fontId="49" fillId="0" borderId="34" xfId="5" applyNumberFormat="1" applyFont="1" applyBorder="1" applyAlignment="1" applyProtection="1">
      <alignment horizontal="right"/>
    </xf>
    <xf numFmtId="39" fontId="49" fillId="0" borderId="34" xfId="5" applyNumberFormat="1" applyFont="1" applyBorder="1" applyAlignment="1" applyProtection="1">
      <alignment horizontal="center"/>
    </xf>
    <xf numFmtId="4" fontId="63" fillId="0" borderId="0" xfId="5" applyNumberFormat="1" applyFont="1" applyAlignment="1" applyProtection="1">
      <alignment horizontal="left" vertical="center"/>
    </xf>
    <xf numFmtId="0" fontId="31" fillId="0" borderId="0" xfId="12" applyFont="1" applyAlignment="1" applyProtection="1">
      <alignment horizontal="left" vertical="center"/>
    </xf>
    <xf numFmtId="37" fontId="49" fillId="0" borderId="0" xfId="5" applyNumberFormat="1" applyFont="1" applyAlignment="1" applyProtection="1">
      <alignment horizontal="right"/>
    </xf>
    <xf numFmtId="0" fontId="49" fillId="0" borderId="0" xfId="5" applyFont="1" applyAlignment="1" applyProtection="1">
      <alignment horizontal="left" wrapText="1"/>
    </xf>
    <xf numFmtId="0" fontId="51" fillId="0" borderId="0" xfId="5" applyFont="1" applyAlignment="1" applyProtection="1">
      <alignment horizontal="left" wrapText="1"/>
    </xf>
    <xf numFmtId="2" fontId="49" fillId="0" borderId="0" xfId="5" applyNumberFormat="1" applyFont="1" applyAlignment="1" applyProtection="1">
      <alignment horizontal="right"/>
    </xf>
    <xf numFmtId="39" fontId="49" fillId="0" borderId="0" xfId="5" applyNumberFormat="1" applyFont="1" applyAlignment="1" applyProtection="1">
      <alignment horizontal="right"/>
    </xf>
    <xf numFmtId="0" fontId="64" fillId="0" borderId="0" xfId="5" applyFont="1" applyAlignment="1" applyProtection="1">
      <alignment horizontal="right" vertical="center"/>
    </xf>
    <xf numFmtId="37" fontId="75" fillId="0" borderId="34" xfId="5" applyNumberFormat="1" applyFont="1" applyBorder="1" applyAlignment="1" applyProtection="1">
      <alignment horizontal="right"/>
    </xf>
    <xf numFmtId="0" fontId="75" fillId="0" borderId="34" xfId="5" applyFont="1" applyBorder="1" applyAlignment="1" applyProtection="1">
      <alignment horizontal="left" wrapText="1"/>
    </xf>
    <xf numFmtId="0" fontId="51" fillId="0" borderId="34" xfId="5" applyFont="1" applyBorder="1" applyAlignment="1" applyProtection="1">
      <alignment horizontal="left" wrapText="1"/>
    </xf>
    <xf numFmtId="2" fontId="51" fillId="0" borderId="34" xfId="5" applyNumberFormat="1" applyFont="1" applyBorder="1" applyAlignment="1" applyProtection="1">
      <alignment horizontal="right"/>
    </xf>
    <xf numFmtId="4" fontId="75" fillId="0" borderId="34" xfId="5" applyNumberFormat="1" applyFont="1" applyBorder="1" applyAlignment="1" applyProtection="1">
      <alignment horizontal="right"/>
    </xf>
    <xf numFmtId="0" fontId="64" fillId="0" borderId="34" xfId="5" applyFont="1" applyBorder="1" applyAlignment="1" applyProtection="1">
      <alignment horizontal="left" vertical="top"/>
    </xf>
    <xf numFmtId="4" fontId="64" fillId="0" borderId="0" xfId="5" applyNumberFormat="1" applyFont="1" applyAlignment="1" applyProtection="1">
      <alignment horizontal="right" vertical="center"/>
    </xf>
    <xf numFmtId="49" fontId="11" fillId="0" borderId="34" xfId="0" applyNumberFormat="1" applyFont="1" applyBorder="1" applyAlignment="1" applyProtection="1">
      <alignment horizontal="right" wrapText="1"/>
    </xf>
    <xf numFmtId="0" fontId="92" fillId="0" borderId="0" xfId="0" applyFont="1" applyAlignment="1" applyProtection="1">
      <alignment horizontal="left" vertical="center"/>
    </xf>
    <xf numFmtId="0" fontId="43" fillId="0" borderId="0" xfId="0" applyFont="1" applyAlignment="1" applyProtection="1">
      <alignment horizontal="left" vertical="center"/>
    </xf>
    <xf numFmtId="0" fontId="43" fillId="0" borderId="0" xfId="0" applyFont="1" applyAlignment="1" applyProtection="1">
      <alignment horizontal="center" vertical="center" wrapText="1"/>
    </xf>
    <xf numFmtId="0" fontId="82" fillId="0" borderId="0" xfId="0" applyFont="1" applyAlignment="1" applyProtection="1">
      <alignment horizontal="left" vertical="center"/>
    </xf>
    <xf numFmtId="0" fontId="40" fillId="0" borderId="0" xfId="0" applyFont="1" applyAlignment="1" applyProtection="1">
      <alignment vertical="top" wrapText="1"/>
    </xf>
    <xf numFmtId="0" fontId="17" fillId="0" borderId="0" xfId="0" applyFont="1" applyAlignment="1" applyProtection="1">
      <alignment horizontal="left" wrapText="1"/>
    </xf>
    <xf numFmtId="0" fontId="11" fillId="0" borderId="0" xfId="0" applyFont="1" applyAlignment="1" applyProtection="1">
      <alignment horizontal="left" wrapText="1"/>
    </xf>
    <xf numFmtId="2" fontId="11" fillId="0" borderId="0" xfId="0" applyNumberFormat="1" applyFont="1" applyAlignment="1" applyProtection="1">
      <alignment horizontal="right"/>
    </xf>
    <xf numFmtId="39" fontId="11" fillId="0" borderId="0" xfId="0" applyNumberFormat="1" applyFont="1" applyAlignment="1" applyProtection="1">
      <alignment horizontal="right"/>
    </xf>
    <xf numFmtId="39" fontId="11" fillId="0" borderId="0" xfId="0" applyNumberFormat="1" applyFont="1" applyAlignment="1" applyProtection="1">
      <alignment horizontal="center"/>
    </xf>
    <xf numFmtId="0" fontId="35" fillId="0" borderId="0" xfId="0" applyFont="1" applyAlignment="1" applyProtection="1">
      <alignment horizontal="left" vertical="center" textRotation="90" wrapText="1"/>
    </xf>
    <xf numFmtId="0" fontId="27" fillId="0" borderId="34" xfId="0" applyFont="1" applyBorder="1" applyAlignment="1" applyProtection="1">
      <alignment horizontal="left" vertical="center" wrapText="1"/>
    </xf>
    <xf numFmtId="4" fontId="27" fillId="0" borderId="34" xfId="0" applyNumberFormat="1" applyFont="1" applyBorder="1" applyAlignment="1" applyProtection="1">
      <alignment horizontal="right" vertical="center"/>
    </xf>
    <xf numFmtId="0" fontId="4" fillId="0" borderId="0" xfId="0" applyFont="1" applyAlignment="1" applyProtection="1">
      <alignment horizontal="left" vertical="center" wrapText="1"/>
    </xf>
    <xf numFmtId="0" fontId="11" fillId="0" borderId="34" xfId="0" applyFont="1" applyBorder="1" applyAlignment="1" applyProtection="1">
      <alignment wrapText="1"/>
    </xf>
    <xf numFmtId="0" fontId="64" fillId="0" borderId="0" xfId="0" applyFont="1" applyAlignment="1" applyProtection="1">
      <alignment horizontal="left" vertical="center"/>
    </xf>
    <xf numFmtId="37" fontId="49" fillId="0" borderId="0" xfId="0" applyNumberFormat="1" applyFont="1" applyAlignment="1" applyProtection="1">
      <alignment horizontal="right"/>
    </xf>
    <xf numFmtId="0" fontId="49" fillId="0" borderId="0" xfId="0" applyFont="1" applyAlignment="1" applyProtection="1">
      <alignment horizontal="left" wrapText="1"/>
    </xf>
    <xf numFmtId="0" fontId="51" fillId="0" borderId="0" xfId="0" applyFont="1" applyAlignment="1" applyProtection="1">
      <alignment horizontal="left" wrapText="1"/>
    </xf>
    <xf numFmtId="2" fontId="49" fillId="0" borderId="0" xfId="0" applyNumberFormat="1" applyFont="1" applyAlignment="1" applyProtection="1">
      <alignment horizontal="right"/>
    </xf>
    <xf numFmtId="39" fontId="49" fillId="0" borderId="0" xfId="0" applyNumberFormat="1" applyFont="1" applyAlignment="1" applyProtection="1">
      <alignment horizontal="right"/>
    </xf>
    <xf numFmtId="0" fontId="64" fillId="0" borderId="0" xfId="0" applyFont="1" applyAlignment="1" applyProtection="1">
      <alignment horizontal="right" vertical="center"/>
    </xf>
    <xf numFmtId="37" fontId="49" fillId="0" borderId="34" xfId="0" applyNumberFormat="1" applyFont="1" applyBorder="1" applyAlignment="1" applyProtection="1">
      <alignment horizontal="right"/>
    </xf>
    <xf numFmtId="49" fontId="49" fillId="0" borderId="34" xfId="0" applyNumberFormat="1" applyFont="1" applyBorder="1" applyAlignment="1" applyProtection="1">
      <alignment horizontal="left" wrapText="1"/>
    </xf>
    <xf numFmtId="4" fontId="49" fillId="0" borderId="34" xfId="0" applyNumberFormat="1" applyFont="1" applyBorder="1" applyAlignment="1" applyProtection="1">
      <alignment horizontal="right"/>
    </xf>
    <xf numFmtId="39" fontId="49" fillId="0" borderId="34" xfId="0" applyNumberFormat="1" applyFont="1" applyBorder="1" applyAlignment="1" applyProtection="1">
      <alignment horizontal="center"/>
    </xf>
    <xf numFmtId="0" fontId="49" fillId="0" borderId="34" xfId="0" applyFont="1" applyBorder="1" applyProtection="1"/>
    <xf numFmtId="0" fontId="49" fillId="0" borderId="34" xfId="0" applyFont="1" applyBorder="1" applyAlignment="1" applyProtection="1">
      <alignment horizontal="left" wrapText="1"/>
    </xf>
    <xf numFmtId="2" fontId="49" fillId="0" borderId="34" xfId="0" applyNumberFormat="1" applyFont="1" applyBorder="1" applyAlignment="1" applyProtection="1">
      <alignment horizontal="right"/>
    </xf>
    <xf numFmtId="37" fontId="75" fillId="0" borderId="34" xfId="0" applyNumberFormat="1" applyFont="1" applyBorder="1" applyAlignment="1" applyProtection="1">
      <alignment horizontal="right"/>
    </xf>
    <xf numFmtId="0" fontId="75" fillId="0" borderId="34" xfId="0" applyFont="1" applyBorder="1" applyAlignment="1" applyProtection="1">
      <alignment horizontal="left" wrapText="1"/>
    </xf>
    <xf numFmtId="0" fontId="51" fillId="0" borderId="34" xfId="0" applyFont="1" applyBorder="1" applyAlignment="1" applyProtection="1">
      <alignment horizontal="left" wrapText="1"/>
    </xf>
    <xf numFmtId="2" fontId="51" fillId="0" borderId="34" xfId="0" applyNumberFormat="1" applyFont="1" applyBorder="1" applyAlignment="1" applyProtection="1">
      <alignment horizontal="right"/>
    </xf>
    <xf numFmtId="4" fontId="75" fillId="0" borderId="34" xfId="0" applyNumberFormat="1" applyFont="1" applyBorder="1" applyAlignment="1" applyProtection="1">
      <alignment horizontal="right"/>
    </xf>
    <xf numFmtId="0" fontId="64" fillId="0" borderId="34" xfId="0" applyFont="1" applyBorder="1" applyAlignment="1" applyProtection="1">
      <alignment horizontal="left" vertical="top"/>
    </xf>
    <xf numFmtId="4" fontId="93" fillId="0" borderId="0" xfId="0" applyNumberFormat="1" applyFont="1" applyAlignment="1" applyProtection="1">
      <alignment horizontal="left" vertical="center"/>
    </xf>
    <xf numFmtId="4" fontId="53" fillId="0" borderId="0" xfId="10" applyNumberFormat="1" applyFont="1" applyFill="1" applyAlignment="1" applyProtection="1">
      <alignment horizontal="left" vertical="center"/>
    </xf>
    <xf numFmtId="0" fontId="49" fillId="0" borderId="0" xfId="0" applyFont="1" applyAlignment="1" applyProtection="1">
      <alignment horizontal="left"/>
    </xf>
    <xf numFmtId="4" fontId="31" fillId="0" borderId="0" xfId="0" applyNumberFormat="1" applyFont="1" applyAlignment="1" applyProtection="1">
      <alignment horizontal="left" vertical="center"/>
    </xf>
    <xf numFmtId="37" fontId="21" fillId="0" borderId="34" xfId="0" applyNumberFormat="1" applyFont="1" applyBorder="1" applyAlignment="1" applyProtection="1">
      <alignment horizontal="right"/>
    </xf>
    <xf numFmtId="0" fontId="21" fillId="0" borderId="34" xfId="0" applyFont="1" applyBorder="1" applyAlignment="1" applyProtection="1">
      <alignment horizontal="left" wrapText="1"/>
    </xf>
    <xf numFmtId="4" fontId="21" fillId="0" borderId="34" xfId="0" applyNumberFormat="1" applyFont="1" applyBorder="1" applyAlignment="1" applyProtection="1">
      <alignment horizontal="right"/>
    </xf>
    <xf numFmtId="0" fontId="0" fillId="0" borderId="34" xfId="0" applyBorder="1" applyAlignment="1" applyProtection="1">
      <alignment horizontal="left" vertical="top"/>
    </xf>
    <xf numFmtId="0" fontId="11" fillId="0" borderId="0" xfId="28" applyFont="1" applyAlignment="1" applyProtection="1">
      <alignment horizontal="left" wrapText="1"/>
    </xf>
    <xf numFmtId="0" fontId="17" fillId="0" borderId="0" xfId="28" applyFont="1" applyAlignment="1" applyProtection="1">
      <alignment horizontal="left" wrapText="1"/>
    </xf>
    <xf numFmtId="0" fontId="19" fillId="0" borderId="0" xfId="28" applyAlignment="1" applyProtection="1">
      <alignment horizontal="left" vertical="top"/>
    </xf>
    <xf numFmtId="0" fontId="67" fillId="0" borderId="0" xfId="11" applyFont="1" applyAlignment="1" applyProtection="1">
      <alignment horizontal="left" vertical="top"/>
    </xf>
    <xf numFmtId="39" fontId="49" fillId="0" borderId="0" xfId="28" applyNumberFormat="1" applyFont="1" applyAlignment="1" applyProtection="1">
      <alignment horizontal="right"/>
    </xf>
    <xf numFmtId="0" fontId="64" fillId="0" borderId="0" xfId="28" applyFont="1" applyAlignment="1" applyProtection="1">
      <alignment horizontal="right" vertical="center"/>
    </xf>
    <xf numFmtId="0" fontId="43" fillId="0" borderId="0" xfId="28" applyFont="1" applyAlignment="1" applyProtection="1">
      <alignment horizontal="center" vertical="center" wrapText="1"/>
    </xf>
    <xf numFmtId="37" fontId="49" fillId="0" borderId="0" xfId="28" applyNumberFormat="1" applyFont="1" applyAlignment="1" applyProtection="1">
      <alignment horizontal="right"/>
    </xf>
    <xf numFmtId="0" fontId="49" fillId="0" borderId="0" xfId="28" applyFont="1" applyAlignment="1" applyProtection="1">
      <alignment horizontal="left" wrapText="1"/>
    </xf>
    <xf numFmtId="0" fontId="51" fillId="0" borderId="0" xfId="28" applyFont="1" applyAlignment="1" applyProtection="1">
      <alignment horizontal="left" wrapText="1"/>
    </xf>
    <xf numFmtId="2" fontId="49" fillId="0" borderId="0" xfId="28" applyNumberFormat="1" applyFont="1" applyAlignment="1" applyProtection="1">
      <alignment horizontal="right"/>
    </xf>
    <xf numFmtId="168" fontId="49" fillId="0" borderId="34" xfId="0" applyNumberFormat="1" applyFont="1" applyBorder="1" applyAlignment="1" applyProtection="1">
      <alignment horizontal="right"/>
    </xf>
    <xf numFmtId="0" fontId="64" fillId="0" borderId="0" xfId="28" applyFont="1" applyAlignment="1" applyProtection="1">
      <alignment horizontal="left" vertical="center"/>
    </xf>
    <xf numFmtId="168" fontId="51" fillId="0" borderId="34" xfId="0" applyNumberFormat="1" applyFont="1" applyBorder="1" applyAlignment="1" applyProtection="1">
      <alignment horizontal="right"/>
    </xf>
    <xf numFmtId="0" fontId="87" fillId="0" borderId="0" xfId="0" applyFont="1" applyAlignment="1" applyProtection="1">
      <alignment horizontal="left" vertical="center"/>
    </xf>
    <xf numFmtId="168" fontId="11" fillId="0" borderId="34" xfId="0" applyNumberFormat="1" applyFont="1" applyBorder="1" applyAlignment="1" applyProtection="1">
      <alignment horizontal="right"/>
    </xf>
    <xf numFmtId="4" fontId="64" fillId="0" borderId="0" xfId="0" applyNumberFormat="1" applyFont="1" applyAlignment="1" applyProtection="1">
      <alignment horizontal="right" vertical="center"/>
    </xf>
    <xf numFmtId="168" fontId="17" fillId="0" borderId="34" xfId="0" applyNumberFormat="1" applyFont="1" applyBorder="1" applyAlignment="1" applyProtection="1">
      <alignment horizontal="right"/>
    </xf>
    <xf numFmtId="4" fontId="19" fillId="0" borderId="0" xfId="0" applyNumberFormat="1" applyFont="1" applyAlignment="1" applyProtection="1">
      <alignment horizontal="left" vertical="center"/>
    </xf>
    <xf numFmtId="37" fontId="11" fillId="0" borderId="34" xfId="8" applyNumberFormat="1" applyFont="1" applyBorder="1" applyAlignment="1" applyProtection="1">
      <alignment horizontal="right"/>
    </xf>
    <xf numFmtId="49" fontId="11" fillId="0" borderId="34" xfId="8" applyNumberFormat="1" applyFont="1" applyBorder="1" applyAlignment="1" applyProtection="1">
      <alignment horizontal="left" wrapText="1"/>
    </xf>
    <xf numFmtId="0" fontId="11" fillId="0" borderId="34" xfId="8" applyFont="1" applyBorder="1" applyAlignment="1" applyProtection="1">
      <alignment horizontal="left" wrapText="1"/>
    </xf>
    <xf numFmtId="0" fontId="11" fillId="0" borderId="34" xfId="8" applyFont="1" applyBorder="1" applyAlignment="1" applyProtection="1">
      <alignment wrapText="1"/>
    </xf>
    <xf numFmtId="2" fontId="11" fillId="0" borderId="34" xfId="8" applyNumberFormat="1" applyFont="1" applyBorder="1" applyAlignment="1" applyProtection="1">
      <alignment horizontal="right"/>
    </xf>
    <xf numFmtId="4" fontId="11" fillId="0" borderId="34" xfId="8" applyNumberFormat="1" applyFont="1" applyBorder="1" applyAlignment="1" applyProtection="1">
      <alignment horizontal="right"/>
    </xf>
    <xf numFmtId="4" fontId="19" fillId="0" borderId="0" xfId="8" applyNumberFormat="1" applyAlignment="1" applyProtection="1">
      <alignment horizontal="left" vertical="center"/>
    </xf>
    <xf numFmtId="0" fontId="69" fillId="0" borderId="0" xfId="27" applyFont="1" applyAlignment="1" applyProtection="1">
      <alignment horizontal="right" vertical="top"/>
    </xf>
    <xf numFmtId="37" fontId="49" fillId="0" borderId="0" xfId="8" applyNumberFormat="1" applyFont="1" applyAlignment="1" applyProtection="1">
      <alignment horizontal="right"/>
    </xf>
    <xf numFmtId="0" fontId="49" fillId="0" borderId="0" xfId="8" applyFont="1" applyAlignment="1" applyProtection="1">
      <alignment horizontal="left"/>
    </xf>
    <xf numFmtId="0" fontId="49" fillId="0" borderId="0" xfId="8" applyFont="1" applyAlignment="1" applyProtection="1">
      <alignment horizontal="left" wrapText="1"/>
    </xf>
    <xf numFmtId="0" fontId="51" fillId="0" borderId="0" xfId="8" applyFont="1" applyAlignment="1" applyProtection="1">
      <alignment horizontal="left" wrapText="1"/>
    </xf>
    <xf numFmtId="2" fontId="49" fillId="0" borderId="0" xfId="8" applyNumberFormat="1" applyFont="1" applyAlignment="1" applyProtection="1">
      <alignment horizontal="right"/>
    </xf>
    <xf numFmtId="39" fontId="49" fillId="0" borderId="0" xfId="8" applyNumberFormat="1" applyFont="1" applyAlignment="1" applyProtection="1">
      <alignment horizontal="right"/>
    </xf>
    <xf numFmtId="0" fontId="64" fillId="0" borderId="0" xfId="8" applyFont="1" applyAlignment="1" applyProtection="1">
      <alignment horizontal="right" vertical="center"/>
    </xf>
    <xf numFmtId="0" fontId="19" fillId="0" borderId="0" xfId="8" applyAlignment="1" applyProtection="1">
      <alignment horizontal="left" vertical="top"/>
    </xf>
    <xf numFmtId="37" fontId="21" fillId="0" borderId="34" xfId="8" applyNumberFormat="1" applyFont="1" applyBorder="1" applyAlignment="1" applyProtection="1">
      <alignment horizontal="right"/>
    </xf>
    <xf numFmtId="0" fontId="21" fillId="0" borderId="34" xfId="8" applyFont="1" applyBorder="1" applyAlignment="1" applyProtection="1">
      <alignment horizontal="left" wrapText="1"/>
    </xf>
    <xf numFmtId="0" fontId="17" fillId="0" borderId="34" xfId="8" applyFont="1" applyBorder="1" applyAlignment="1" applyProtection="1">
      <alignment horizontal="left" wrapText="1"/>
    </xf>
    <xf numFmtId="2" fontId="17" fillId="0" borderId="34" xfId="8" applyNumberFormat="1" applyFont="1" applyBorder="1" applyAlignment="1" applyProtection="1">
      <alignment horizontal="right"/>
    </xf>
    <xf numFmtId="4" fontId="21" fillId="0" borderId="34" xfId="8" applyNumberFormat="1" applyFont="1" applyBorder="1" applyAlignment="1" applyProtection="1">
      <alignment horizontal="right"/>
    </xf>
    <xf numFmtId="0" fontId="19" fillId="0" borderId="34" xfId="8" applyBorder="1" applyAlignment="1" applyProtection="1">
      <alignment horizontal="left" vertical="top"/>
    </xf>
    <xf numFmtId="4" fontId="64" fillId="0" borderId="0" xfId="8" applyNumberFormat="1" applyFont="1" applyAlignment="1" applyProtection="1">
      <alignment horizontal="right" vertical="center"/>
    </xf>
    <xf numFmtId="37" fontId="61" fillId="0" borderId="34" xfId="5" applyNumberFormat="1" applyFont="1" applyBorder="1" applyAlignment="1" applyProtection="1">
      <alignment horizontal="right"/>
    </xf>
    <xf numFmtId="49" fontId="11" fillId="0" borderId="34" xfId="5" applyNumberFormat="1" applyFont="1" applyBorder="1" applyAlignment="1" applyProtection="1">
      <alignment horizontal="left" wrapText="1"/>
    </xf>
    <xf numFmtId="0" fontId="24" fillId="0" borderId="0" xfId="5" applyFont="1" applyAlignment="1" applyProtection="1">
      <alignment horizontal="left" vertical="top"/>
    </xf>
    <xf numFmtId="37" fontId="27" fillId="0" borderId="34" xfId="5" applyNumberFormat="1" applyFont="1" applyBorder="1" applyAlignment="1" applyProtection="1">
      <alignment horizontal="right"/>
    </xf>
    <xf numFmtId="49" fontId="27" fillId="0" borderId="34" xfId="5" applyNumberFormat="1" applyFont="1" applyBorder="1" applyAlignment="1" applyProtection="1">
      <alignment horizontal="left" wrapText="1"/>
    </xf>
    <xf numFmtId="0" fontId="27" fillId="0" borderId="34" xfId="5" applyFont="1" applyBorder="1" applyAlignment="1" applyProtection="1">
      <alignment horizontal="left" wrapText="1"/>
    </xf>
    <xf numFmtId="0" fontId="1" fillId="0" borderId="34" xfId="5" applyBorder="1" applyAlignment="1" applyProtection="1">
      <alignment horizontal="left" vertical="top"/>
    </xf>
    <xf numFmtId="0" fontId="65" fillId="0" borderId="0" xfId="5" applyFont="1" applyAlignment="1" applyProtection="1">
      <alignment horizontal="left" vertical="center"/>
    </xf>
    <xf numFmtId="0" fontId="24" fillId="0" borderId="0" xfId="5" applyFont="1" applyProtection="1"/>
    <xf numFmtId="37" fontId="37" fillId="0" borderId="34" xfId="5" applyNumberFormat="1" applyFont="1" applyBorder="1" applyAlignment="1" applyProtection="1">
      <alignment horizontal="right"/>
    </xf>
    <xf numFmtId="0" fontId="66" fillId="0" borderId="0" xfId="5" applyFont="1" applyAlignment="1" applyProtection="1">
      <alignment horizontal="left" vertical="center"/>
    </xf>
    <xf numFmtId="0" fontId="1" fillId="0" borderId="0" xfId="5" applyAlignment="1" applyProtection="1">
      <alignment horizontal="left" vertical="center"/>
    </xf>
    <xf numFmtId="0" fontId="24" fillId="0" borderId="0" xfId="5" applyFont="1" applyAlignment="1" applyProtection="1">
      <alignment vertical="center"/>
    </xf>
    <xf numFmtId="37" fontId="37" fillId="0" borderId="34" xfId="11" applyNumberFormat="1" applyFont="1" applyBorder="1" applyAlignment="1" applyProtection="1">
      <alignment horizontal="right"/>
    </xf>
    <xf numFmtId="49" fontId="27" fillId="0" borderId="34" xfId="11" applyNumberFormat="1" applyFont="1" applyBorder="1" applyAlignment="1" applyProtection="1">
      <alignment horizontal="left" wrapText="1"/>
    </xf>
    <xf numFmtId="0" fontId="37" fillId="0" borderId="34" xfId="11" applyFont="1" applyBorder="1" applyAlignment="1" applyProtection="1">
      <alignment horizontal="left" wrapText="1"/>
    </xf>
    <xf numFmtId="2" fontId="17" fillId="0" borderId="34" xfId="11" applyNumberFormat="1" applyFont="1" applyBorder="1" applyAlignment="1" applyProtection="1">
      <alignment horizontal="right" wrapText="1"/>
    </xf>
    <xf numFmtId="4" fontId="17" fillId="0" borderId="34" xfId="11" applyNumberFormat="1" applyFont="1" applyBorder="1" applyAlignment="1" applyProtection="1">
      <alignment horizontal="right"/>
    </xf>
    <xf numFmtId="0" fontId="27" fillId="0" borderId="34" xfId="11" applyFont="1" applyBorder="1" applyAlignment="1" applyProtection="1">
      <alignment horizontal="left" wrapText="1"/>
    </xf>
    <xf numFmtId="0" fontId="67" fillId="0" borderId="34" xfId="11" applyFont="1" applyBorder="1" applyAlignment="1" applyProtection="1">
      <alignment horizontal="left" vertical="top"/>
    </xf>
    <xf numFmtId="37" fontId="21" fillId="0" borderId="34" xfId="5" applyNumberFormat="1" applyFont="1" applyBorder="1" applyAlignment="1" applyProtection="1">
      <alignment horizontal="right"/>
    </xf>
    <xf numFmtId="0" fontId="21" fillId="0" borderId="34" xfId="5" applyFont="1" applyBorder="1" applyAlignment="1" applyProtection="1">
      <alignment horizontal="left" wrapText="1"/>
    </xf>
    <xf numFmtId="2" fontId="21" fillId="0" borderId="34" xfId="5" applyNumberFormat="1" applyFont="1" applyBorder="1" applyAlignment="1" applyProtection="1">
      <alignment horizontal="right"/>
    </xf>
    <xf numFmtId="0" fontId="1" fillId="5" borderId="34" xfId="5" applyFill="1" applyBorder="1" applyAlignment="1" applyProtection="1">
      <alignment horizontal="left" vertical="top"/>
    </xf>
    <xf numFmtId="4" fontId="1" fillId="0" borderId="0" xfId="5" applyNumberFormat="1" applyAlignment="1" applyProtection="1">
      <alignment horizontal="left" vertical="top"/>
    </xf>
    <xf numFmtId="0" fontId="31" fillId="0" borderId="0" xfId="5" applyFont="1" applyAlignment="1" applyProtection="1">
      <alignment horizontal="left" vertical="center"/>
    </xf>
    <xf numFmtId="49" fontId="11" fillId="0" borderId="34" xfId="5" applyNumberFormat="1" applyFont="1" applyBorder="1" applyAlignment="1" applyProtection="1">
      <alignment horizontal="right" wrapText="1"/>
    </xf>
    <xf numFmtId="0" fontId="53" fillId="0" borderId="0" xfId="10" applyFont="1" applyFill="1" applyBorder="1" applyAlignment="1" applyProtection="1">
      <alignment horizontal="left"/>
    </xf>
    <xf numFmtId="0" fontId="40" fillId="0" borderId="0" xfId="5" applyFont="1" applyAlignment="1" applyProtection="1">
      <alignment vertical="top" wrapText="1"/>
    </xf>
    <xf numFmtId="0" fontId="17" fillId="0" borderId="0" xfId="5" applyFont="1" applyAlignment="1" applyProtection="1">
      <alignment horizontal="left" wrapText="1"/>
    </xf>
    <xf numFmtId="0" fontId="11" fillId="0" borderId="0" xfId="5" applyFont="1" applyAlignment="1" applyProtection="1">
      <alignment horizontal="left" wrapText="1"/>
    </xf>
    <xf numFmtId="2" fontId="11" fillId="0" borderId="0" xfId="5" applyNumberFormat="1" applyFont="1" applyAlignment="1" applyProtection="1">
      <alignment horizontal="right"/>
    </xf>
    <xf numFmtId="39" fontId="11" fillId="0" borderId="0" xfId="5" applyNumberFormat="1" applyFont="1" applyAlignment="1" applyProtection="1">
      <alignment horizontal="right"/>
    </xf>
    <xf numFmtId="39" fontId="11" fillId="0" borderId="0" xfId="5" applyNumberFormat="1" applyFont="1" applyAlignment="1" applyProtection="1">
      <alignment horizontal="center"/>
    </xf>
    <xf numFmtId="0" fontId="35" fillId="0" borderId="0" xfId="5" applyFont="1" applyAlignment="1" applyProtection="1">
      <alignment horizontal="left" vertical="center" textRotation="90" wrapText="1"/>
    </xf>
    <xf numFmtId="49" fontId="61" fillId="0" borderId="34" xfId="5" applyNumberFormat="1" applyFont="1" applyBorder="1" applyAlignment="1" applyProtection="1">
      <alignment horizontal="left" wrapText="1"/>
    </xf>
    <xf numFmtId="0" fontId="61" fillId="0" borderId="34" xfId="5" applyFont="1" applyBorder="1" applyAlignment="1" applyProtection="1">
      <alignment horizontal="left" wrapText="1"/>
    </xf>
    <xf numFmtId="2" fontId="27" fillId="0" borderId="34" xfId="5" applyNumberFormat="1" applyFont="1" applyBorder="1" applyAlignment="1" applyProtection="1">
      <alignment horizontal="right"/>
    </xf>
    <xf numFmtId="0" fontId="76" fillId="0" borderId="34" xfId="5" applyFont="1" applyBorder="1" applyAlignment="1" applyProtection="1">
      <alignment horizontal="right" vertical="center"/>
    </xf>
    <xf numFmtId="0" fontId="33" fillId="0" borderId="0" xfId="5" applyFont="1" applyAlignment="1" applyProtection="1">
      <alignment horizontal="left" vertical="center"/>
    </xf>
    <xf numFmtId="4" fontId="37" fillId="0" borderId="34" xfId="5" applyNumberFormat="1" applyFont="1" applyBorder="1" applyAlignment="1" applyProtection="1">
      <alignment horizontal="right"/>
    </xf>
    <xf numFmtId="0" fontId="19" fillId="0" borderId="0" xfId="5" applyFont="1" applyAlignment="1" applyProtection="1">
      <alignment horizontal="right" vertical="center"/>
    </xf>
    <xf numFmtId="0" fontId="19" fillId="0" borderId="0" xfId="5" applyFont="1" applyAlignment="1" applyProtection="1">
      <alignment horizontal="left" vertical="center"/>
    </xf>
    <xf numFmtId="0" fontId="11" fillId="0" borderId="0" xfId="5" applyFont="1" applyAlignment="1" applyProtection="1">
      <alignment horizontal="left" vertical="center" wrapText="1"/>
    </xf>
    <xf numFmtId="2" fontId="11" fillId="0" borderId="0" xfId="5" applyNumberFormat="1" applyFont="1" applyAlignment="1" applyProtection="1">
      <alignment horizontal="right" vertical="center"/>
    </xf>
    <xf numFmtId="37" fontId="37" fillId="0" borderId="34" xfId="0" applyNumberFormat="1" applyFont="1" applyBorder="1" applyAlignment="1" applyProtection="1">
      <alignment horizontal="right"/>
    </xf>
    <xf numFmtId="49" fontId="61" fillId="0" borderId="34" xfId="0" applyNumberFormat="1" applyFont="1" applyBorder="1" applyAlignment="1" applyProtection="1">
      <alignment horizontal="left" wrapText="1"/>
    </xf>
    <xf numFmtId="39" fontId="17" fillId="0" borderId="34" xfId="13" applyNumberFormat="1" applyFont="1" applyBorder="1" applyAlignment="1" applyProtection="1">
      <alignment horizontal="right"/>
    </xf>
    <xf numFmtId="0" fontId="19" fillId="0" borderId="0" xfId="0" applyFont="1" applyAlignment="1" applyProtection="1">
      <alignment horizontal="right" vertical="center"/>
    </xf>
    <xf numFmtId="0" fontId="19" fillId="0" borderId="0" xfId="0" applyFont="1" applyAlignment="1" applyProtection="1">
      <alignment horizontal="left" vertical="center"/>
    </xf>
    <xf numFmtId="37" fontId="11" fillId="0" borderId="0" xfId="0" applyNumberFormat="1" applyFont="1" applyAlignment="1" applyProtection="1">
      <alignment horizontal="right" vertical="center"/>
    </xf>
    <xf numFmtId="0" fontId="11" fillId="0" borderId="0" xfId="0" applyFont="1" applyAlignment="1" applyProtection="1">
      <alignment horizontal="left" vertical="center" wrapText="1"/>
    </xf>
    <xf numFmtId="0" fontId="17" fillId="0" borderId="0" xfId="0" applyFont="1" applyAlignment="1" applyProtection="1">
      <alignment horizontal="left" vertical="center" wrapText="1"/>
    </xf>
    <xf numFmtId="0" fontId="19" fillId="0" borderId="0" xfId="25" applyFont="1" applyAlignment="1" applyProtection="1">
      <alignment horizontal="left" vertical="top"/>
    </xf>
    <xf numFmtId="0" fontId="11" fillId="0" borderId="0" xfId="5" applyFont="1" applyAlignment="1" applyProtection="1">
      <alignment horizontal="left" vertical="center"/>
    </xf>
    <xf numFmtId="0" fontId="77" fillId="0" borderId="34" xfId="5" applyFont="1" applyBorder="1" applyAlignment="1" applyProtection="1">
      <alignment horizontal="left" wrapText="1"/>
    </xf>
    <xf numFmtId="4" fontId="77" fillId="0" borderId="34" xfId="5" applyNumberFormat="1" applyFont="1" applyBorder="1" applyAlignment="1" applyProtection="1">
      <alignment horizontal="right"/>
    </xf>
    <xf numFmtId="0" fontId="78" fillId="0" borderId="0" xfId="5" applyFont="1" applyAlignment="1" applyProtection="1">
      <alignment horizontal="center" vertical="center"/>
    </xf>
    <xf numFmtId="0" fontId="68" fillId="0" borderId="34" xfId="5" applyFont="1" applyBorder="1" applyAlignment="1" applyProtection="1">
      <alignment horizontal="left" wrapText="1"/>
    </xf>
    <xf numFmtId="2" fontId="17" fillId="0" borderId="34" xfId="5" applyNumberFormat="1" applyFont="1" applyBorder="1" applyProtection="1"/>
    <xf numFmtId="4" fontId="68" fillId="0" borderId="34" xfId="5" applyNumberFormat="1" applyFont="1" applyBorder="1" applyAlignment="1" applyProtection="1">
      <alignment horizontal="right"/>
    </xf>
    <xf numFmtId="39" fontId="68" fillId="0" borderId="34" xfId="5" applyNumberFormat="1" applyFont="1" applyBorder="1" applyAlignment="1" applyProtection="1">
      <alignment horizontal="center"/>
    </xf>
    <xf numFmtId="37" fontId="27" fillId="0" borderId="34" xfId="11" applyNumberFormat="1" applyFont="1" applyBorder="1" applyAlignment="1" applyProtection="1">
      <alignment horizontal="right"/>
    </xf>
    <xf numFmtId="0" fontId="94" fillId="0" borderId="34" xfId="11" applyFont="1" applyBorder="1" applyAlignment="1" applyProtection="1">
      <alignment horizontal="left" wrapText="1"/>
    </xf>
    <xf numFmtId="4" fontId="27" fillId="0" borderId="34" xfId="11" applyNumberFormat="1" applyFont="1" applyBorder="1" applyAlignment="1" applyProtection="1">
      <alignment horizontal="right"/>
    </xf>
    <xf numFmtId="0" fontId="59" fillId="0" borderId="34" xfId="11" applyFont="1" applyBorder="1" applyAlignment="1" applyProtection="1">
      <alignment horizontal="left" vertical="top" wrapText="1"/>
    </xf>
    <xf numFmtId="8" fontId="59" fillId="0" borderId="0" xfId="11" applyNumberFormat="1" applyFont="1" applyAlignment="1" applyProtection="1">
      <alignment horizontal="left" vertical="top"/>
    </xf>
    <xf numFmtId="0" fontId="78" fillId="0" borderId="0" xfId="5" applyFont="1" applyAlignment="1" applyProtection="1">
      <alignment horizontal="left" vertical="center"/>
    </xf>
    <xf numFmtId="0" fontId="100" fillId="0" borderId="0" xfId="5" applyFont="1" applyAlignment="1" applyProtection="1">
      <alignment horizontal="left" vertical="center"/>
    </xf>
    <xf numFmtId="0" fontId="64" fillId="0" borderId="0" xfId="5" applyFont="1" applyAlignment="1" applyProtection="1">
      <alignment horizontal="left" vertical="center"/>
    </xf>
    <xf numFmtId="0" fontId="51" fillId="0" borderId="0" xfId="5" applyFont="1" applyAlignment="1" applyProtection="1">
      <alignment horizontal="left" vertical="center" wrapText="1"/>
    </xf>
    <xf numFmtId="2" fontId="49" fillId="0" borderId="0" xfId="5" applyNumberFormat="1" applyFont="1" applyAlignment="1" applyProtection="1">
      <alignment horizontal="right" vertical="center"/>
    </xf>
    <xf numFmtId="0" fontId="19" fillId="0" borderId="34" xfId="5" applyFont="1" applyBorder="1" applyAlignment="1" applyProtection="1">
      <alignment vertical="top"/>
    </xf>
    <xf numFmtId="0" fontId="42" fillId="0" borderId="0" xfId="5" applyFont="1" applyAlignment="1" applyProtection="1">
      <alignment horizontal="left" vertical="center"/>
    </xf>
    <xf numFmtId="37" fontId="11" fillId="5" borderId="34" xfId="5" applyNumberFormat="1" applyFont="1" applyFill="1" applyBorder="1" applyAlignment="1" applyProtection="1">
      <alignment horizontal="right"/>
    </xf>
    <xf numFmtId="0" fontId="11" fillId="5" borderId="34" xfId="5" applyFont="1" applyFill="1" applyBorder="1" applyAlignment="1" applyProtection="1">
      <alignment horizontal="left" wrapText="1"/>
    </xf>
    <xf numFmtId="2" fontId="21" fillId="5" borderId="34" xfId="5" applyNumberFormat="1" applyFont="1" applyFill="1" applyBorder="1" applyAlignment="1" applyProtection="1">
      <alignment horizontal="right"/>
    </xf>
    <xf numFmtId="0" fontId="73" fillId="5" borderId="34" xfId="5" applyFont="1" applyFill="1" applyBorder="1" applyAlignment="1" applyProtection="1">
      <alignment horizontal="left" vertical="top"/>
    </xf>
    <xf numFmtId="0" fontId="16" fillId="0" borderId="40" xfId="5" applyFont="1" applyBorder="1" applyAlignment="1" applyProtection="1">
      <alignment vertical="center"/>
    </xf>
    <xf numFmtId="0" fontId="69" fillId="0" borderId="0" xfId="5" applyFont="1" applyAlignment="1" applyProtection="1">
      <alignment horizontal="right" vertical="top"/>
    </xf>
    <xf numFmtId="37" fontId="11" fillId="0" borderId="0" xfId="5" applyNumberFormat="1" applyFont="1" applyAlignment="1" applyProtection="1">
      <alignment horizontal="right"/>
    </xf>
    <xf numFmtId="39" fontId="55" fillId="0" borderId="0" xfId="5" applyNumberFormat="1" applyFont="1" applyAlignment="1" applyProtection="1">
      <alignment horizontal="left" vertical="center"/>
    </xf>
    <xf numFmtId="0" fontId="40" fillId="0" borderId="0" xfId="5" applyFont="1" applyAlignment="1" applyProtection="1">
      <alignment vertical="top"/>
    </xf>
    <xf numFmtId="0" fontId="40" fillId="0" borderId="0" xfId="5" applyFont="1" applyAlignment="1" applyProtection="1">
      <alignment vertical="center"/>
    </xf>
    <xf numFmtId="0" fontId="52" fillId="0" borderId="0" xfId="5" applyFont="1" applyAlignment="1" applyProtection="1">
      <alignment horizontal="left" vertical="center"/>
    </xf>
    <xf numFmtId="0" fontId="79" fillId="0" borderId="0" xfId="5" applyFont="1" applyAlignment="1" applyProtection="1">
      <alignment vertical="center"/>
    </xf>
    <xf numFmtId="0" fontId="40" fillId="0" borderId="0" xfId="5" applyFont="1" applyAlignment="1" applyProtection="1">
      <alignment vertical="center" wrapText="1"/>
    </xf>
    <xf numFmtId="0" fontId="17" fillId="0" borderId="0" xfId="5" applyFont="1" applyAlignment="1" applyProtection="1">
      <alignment horizontal="left" vertical="center" wrapText="1"/>
    </xf>
    <xf numFmtId="1" fontId="61" fillId="0" borderId="34" xfId="25" applyNumberFormat="1" applyFont="1" applyBorder="1" applyAlignment="1" applyProtection="1">
      <alignment horizontal="right" wrapText="1"/>
    </xf>
    <xf numFmtId="0" fontId="85" fillId="0" borderId="0" xfId="25" applyFont="1" applyAlignment="1" applyProtection="1">
      <alignment horizontal="left" vertical="center"/>
    </xf>
    <xf numFmtId="1" fontId="11" fillId="0" borderId="34" xfId="25" applyNumberFormat="1" applyFont="1" applyBorder="1" applyAlignment="1" applyProtection="1">
      <alignment horizontal="right" wrapText="1"/>
    </xf>
    <xf numFmtId="0" fontId="17" fillId="0" borderId="34" xfId="25" applyFont="1" applyBorder="1" applyAlignment="1" applyProtection="1">
      <alignment horizontal="left" vertical="center" wrapText="1"/>
    </xf>
    <xf numFmtId="0" fontId="76" fillId="0" borderId="34" xfId="25" applyFont="1" applyBorder="1" applyAlignment="1" applyProtection="1">
      <alignment horizontal="right" vertical="center"/>
    </xf>
    <xf numFmtId="0" fontId="90" fillId="0" borderId="0" xfId="25" applyFont="1" applyAlignment="1" applyProtection="1">
      <alignment horizontal="left" vertical="center"/>
    </xf>
    <xf numFmtId="1" fontId="27" fillId="0" borderId="34" xfId="25" applyNumberFormat="1" applyFont="1" applyBorder="1" applyAlignment="1" applyProtection="1">
      <alignment horizontal="right"/>
    </xf>
    <xf numFmtId="49" fontId="27" fillId="0" borderId="34" xfId="25" applyNumberFormat="1" applyFont="1" applyBorder="1" applyAlignment="1" applyProtection="1">
      <alignment horizontal="left" wrapText="1"/>
    </xf>
    <xf numFmtId="0" fontId="27" fillId="0" borderId="34" xfId="25" applyFont="1" applyBorder="1" applyAlignment="1" applyProtection="1">
      <alignment horizontal="left" wrapText="1"/>
    </xf>
    <xf numFmtId="2" fontId="45" fillId="0" borderId="34" xfId="25" applyNumberFormat="1" applyFont="1" applyBorder="1" applyAlignment="1" applyProtection="1">
      <alignment horizontal="right" wrapText="1"/>
    </xf>
    <xf numFmtId="4" fontId="27" fillId="0" borderId="34" xfId="25" applyNumberFormat="1" applyFont="1" applyBorder="1" applyAlignment="1" applyProtection="1">
      <alignment horizontal="right"/>
    </xf>
    <xf numFmtId="0" fontId="83" fillId="0" borderId="34" xfId="25" applyBorder="1" applyAlignment="1" applyProtection="1">
      <alignment horizontal="left" vertical="top"/>
    </xf>
    <xf numFmtId="1" fontId="11" fillId="0" borderId="34" xfId="12" applyNumberFormat="1" applyFont="1" applyBorder="1" applyAlignment="1" applyProtection="1">
      <alignment horizontal="right"/>
    </xf>
    <xf numFmtId="0" fontId="11" fillId="0" borderId="34" xfId="12" applyFont="1" applyBorder="1" applyAlignment="1" applyProtection="1">
      <alignment horizontal="left" wrapText="1"/>
    </xf>
    <xf numFmtId="2" fontId="11" fillId="0" borderId="34" xfId="12" applyNumberFormat="1" applyFont="1" applyBorder="1" applyAlignment="1" applyProtection="1">
      <alignment horizontal="right" wrapText="1"/>
    </xf>
    <xf numFmtId="4" fontId="11" fillId="0" borderId="34" xfId="12" applyNumberFormat="1" applyFont="1" applyBorder="1" applyAlignment="1" applyProtection="1">
      <alignment horizontal="right"/>
    </xf>
    <xf numFmtId="0" fontId="23" fillId="0" borderId="0" xfId="5" applyFont="1" applyAlignment="1" applyProtection="1">
      <alignment horizontal="left" vertical="center"/>
    </xf>
    <xf numFmtId="4" fontId="61" fillId="0" borderId="34" xfId="5" applyNumberFormat="1" applyFont="1" applyBorder="1" applyAlignment="1" applyProtection="1">
      <alignment horizontal="right"/>
    </xf>
    <xf numFmtId="0" fontId="1" fillId="0" borderId="0" xfId="5" applyAlignment="1" applyProtection="1">
      <alignment vertical="top"/>
    </xf>
    <xf numFmtId="4" fontId="11" fillId="5" borderId="34" xfId="5" applyNumberFormat="1" applyFont="1" applyFill="1" applyBorder="1" applyAlignment="1" applyProtection="1">
      <alignment horizontal="right"/>
    </xf>
    <xf numFmtId="39" fontId="11" fillId="5" borderId="34" xfId="5" applyNumberFormat="1" applyFont="1" applyFill="1" applyBorder="1" applyAlignment="1" applyProtection="1">
      <alignment horizontal="center"/>
    </xf>
    <xf numFmtId="2" fontId="17" fillId="0" borderId="34" xfId="5" applyNumberFormat="1" applyFont="1" applyBorder="1" applyAlignment="1" applyProtection="1">
      <alignment horizontal="right" wrapText="1"/>
    </xf>
    <xf numFmtId="4" fontId="27" fillId="5" borderId="34" xfId="5" applyNumberFormat="1" applyFont="1" applyFill="1" applyBorder="1" applyAlignment="1" applyProtection="1">
      <alignment horizontal="right"/>
    </xf>
    <xf numFmtId="2" fontId="11" fillId="0" borderId="34" xfId="5" applyNumberFormat="1" applyFont="1" applyBorder="1" applyAlignment="1" applyProtection="1">
      <alignment horizontal="center"/>
    </xf>
    <xf numFmtId="2" fontId="1" fillId="0" borderId="0" xfId="5" applyNumberFormat="1" applyAlignment="1" applyProtection="1">
      <alignment horizontal="left" vertical="top"/>
    </xf>
    <xf numFmtId="37" fontId="17" fillId="0" borderId="34" xfId="5" applyNumberFormat="1" applyFont="1" applyBorder="1" applyAlignment="1" applyProtection="1">
      <alignment horizontal="right"/>
    </xf>
    <xf numFmtId="2" fontId="45" fillId="0" borderId="34" xfId="5" applyNumberFormat="1" applyFont="1" applyBorder="1" applyAlignment="1" applyProtection="1">
      <alignment horizontal="right" wrapText="1"/>
    </xf>
    <xf numFmtId="0" fontId="19" fillId="0" borderId="0" xfId="14" applyFont="1" applyAlignment="1" applyProtection="1">
      <alignment horizontal="left" vertical="center"/>
    </xf>
    <xf numFmtId="4" fontId="17" fillId="5" borderId="34" xfId="5" applyNumberFormat="1" applyFont="1" applyFill="1" applyBorder="1" applyAlignment="1" applyProtection="1">
      <alignment horizontal="right"/>
    </xf>
    <xf numFmtId="4" fontId="27" fillId="0" borderId="34" xfId="5" applyNumberFormat="1" applyFont="1" applyBorder="1" applyAlignment="1" applyProtection="1">
      <alignment horizontal="right"/>
    </xf>
    <xf numFmtId="2" fontId="1" fillId="0" borderId="0" xfId="5" applyNumberFormat="1" applyAlignment="1" applyProtection="1">
      <alignment horizontal="left" vertical="center"/>
    </xf>
    <xf numFmtId="0" fontId="46" fillId="0" borderId="0" xfId="0" applyFont="1" applyAlignment="1" applyProtection="1">
      <alignment horizontal="left" vertical="center"/>
    </xf>
    <xf numFmtId="4" fontId="1" fillId="0" borderId="0" xfId="5" applyNumberFormat="1" applyAlignment="1" applyProtection="1">
      <alignment vertical="top"/>
    </xf>
    <xf numFmtId="4" fontId="21" fillId="0" borderId="34" xfId="5" applyNumberFormat="1" applyFont="1" applyBorder="1" applyAlignment="1" applyProtection="1">
      <alignment horizontal="right"/>
    </xf>
    <xf numFmtId="2" fontId="33" fillId="0" borderId="0" xfId="5" applyNumberFormat="1" applyFont="1" applyAlignment="1" applyProtection="1">
      <alignment horizontal="left" vertical="center"/>
    </xf>
    <xf numFmtId="166" fontId="24" fillId="0" borderId="0" xfId="5" applyNumberFormat="1" applyFont="1" applyAlignment="1" applyProtection="1">
      <alignment horizontal="left" vertical="top"/>
    </xf>
    <xf numFmtId="0" fontId="33" fillId="0" borderId="0" xfId="7" applyFont="1" applyAlignment="1" applyProtection="1">
      <alignment horizontal="left" vertical="top"/>
    </xf>
    <xf numFmtId="37" fontId="32" fillId="0" borderId="0" xfId="5" applyNumberFormat="1" applyFont="1" applyAlignment="1" applyProtection="1">
      <alignment horizontal="right"/>
    </xf>
    <xf numFmtId="0" fontId="32" fillId="0" borderId="0" xfId="5" applyFont="1" applyAlignment="1" applyProtection="1">
      <alignment horizontal="left" wrapText="1"/>
    </xf>
    <xf numFmtId="165" fontId="32" fillId="0" borderId="0" xfId="5" applyNumberFormat="1" applyFont="1" applyAlignment="1" applyProtection="1">
      <alignment horizontal="right"/>
    </xf>
    <xf numFmtId="39" fontId="32" fillId="0" borderId="0" xfId="5" applyNumberFormat="1" applyFont="1" applyAlignment="1" applyProtection="1">
      <alignment horizontal="right"/>
    </xf>
    <xf numFmtId="37" fontId="11" fillId="0" borderId="39" xfId="5" applyNumberFormat="1" applyFont="1" applyBorder="1" applyAlignment="1" applyProtection="1">
      <alignment horizontal="right"/>
    </xf>
    <xf numFmtId="0" fontId="11" fillId="0" borderId="39" xfId="5" applyFont="1" applyBorder="1" applyAlignment="1" applyProtection="1">
      <alignment horizontal="left" wrapText="1"/>
    </xf>
    <xf numFmtId="0" fontId="11" fillId="0" borderId="39" xfId="5" applyFont="1" applyBorder="1" applyAlignment="1" applyProtection="1">
      <alignment horizontal="center" wrapText="1"/>
    </xf>
    <xf numFmtId="165" fontId="11" fillId="0" borderId="39" xfId="5" applyNumberFormat="1" applyFont="1" applyBorder="1" applyAlignment="1" applyProtection="1">
      <alignment horizontal="right"/>
    </xf>
    <xf numFmtId="39" fontId="11" fillId="0" borderId="39" xfId="5" applyNumberFormat="1" applyFont="1" applyBorder="1" applyAlignment="1" applyProtection="1">
      <alignment horizontal="right"/>
    </xf>
    <xf numFmtId="0" fontId="73" fillId="0" borderId="0" xfId="5" applyFont="1" applyAlignment="1" applyProtection="1">
      <alignment horizontal="left" vertical="top"/>
    </xf>
    <xf numFmtId="37" fontId="21" fillId="0" borderId="36" xfId="5" applyNumberFormat="1" applyFont="1" applyBorder="1" applyAlignment="1" applyProtection="1">
      <alignment horizontal="center"/>
    </xf>
    <xf numFmtId="37" fontId="21" fillId="0" borderId="37" xfId="5" applyNumberFormat="1" applyFont="1" applyBorder="1" applyAlignment="1" applyProtection="1">
      <alignment horizontal="center"/>
    </xf>
    <xf numFmtId="37" fontId="21" fillId="0" borderId="38" xfId="5" applyNumberFormat="1" applyFont="1" applyBorder="1" applyAlignment="1" applyProtection="1">
      <alignment horizontal="center"/>
    </xf>
    <xf numFmtId="0" fontId="21" fillId="0" borderId="36" xfId="5" applyFont="1" applyBorder="1" applyAlignment="1" applyProtection="1">
      <alignment horizontal="left"/>
    </xf>
    <xf numFmtId="0" fontId="27" fillId="0" borderId="37" xfId="5" applyFont="1" applyBorder="1" applyAlignment="1" applyProtection="1">
      <alignment horizontal="center"/>
    </xf>
    <xf numFmtId="165" fontId="27" fillId="0" borderId="37" xfId="5" applyNumberFormat="1" applyFont="1" applyBorder="1" applyAlignment="1" applyProtection="1">
      <alignment horizontal="right"/>
    </xf>
    <xf numFmtId="39" fontId="11" fillId="0" borderId="37" xfId="5" applyNumberFormat="1" applyFont="1" applyBorder="1" applyAlignment="1" applyProtection="1">
      <alignment horizontal="right"/>
    </xf>
    <xf numFmtId="39" fontId="21" fillId="0" borderId="33" xfId="5" applyNumberFormat="1" applyFont="1" applyBorder="1" applyAlignment="1" applyProtection="1">
      <alignment horizontal="right"/>
    </xf>
    <xf numFmtId="39" fontId="68" fillId="0" borderId="0" xfId="5" applyNumberFormat="1" applyFont="1" applyAlignment="1" applyProtection="1">
      <alignment horizontal="center"/>
    </xf>
    <xf numFmtId="37" fontId="27" fillId="0" borderId="0" xfId="5" applyNumberFormat="1" applyFont="1" applyAlignment="1" applyProtection="1">
      <alignment horizontal="right"/>
    </xf>
    <xf numFmtId="0" fontId="27" fillId="0" borderId="0" xfId="5" applyFont="1" applyAlignment="1" applyProtection="1">
      <alignment horizontal="left" wrapText="1"/>
    </xf>
    <xf numFmtId="0" fontId="27" fillId="0" borderId="0" xfId="5" applyFont="1" applyAlignment="1" applyProtection="1">
      <alignment horizontal="center" wrapText="1"/>
    </xf>
    <xf numFmtId="165" fontId="27" fillId="0" borderId="0" xfId="5" applyNumberFormat="1" applyFont="1" applyAlignment="1" applyProtection="1">
      <alignment horizontal="right"/>
    </xf>
    <xf numFmtId="39" fontId="27" fillId="0" borderId="0" xfId="5" applyNumberFormat="1" applyFont="1" applyAlignment="1" applyProtection="1">
      <alignment horizontal="right"/>
    </xf>
    <xf numFmtId="4" fontId="11" fillId="0" borderId="34" xfId="12" applyNumberFormat="1" applyFont="1" applyBorder="1" applyAlignment="1" applyProtection="1">
      <alignment horizontal="right"/>
      <protection locked="0"/>
    </xf>
    <xf numFmtId="4" fontId="17" fillId="6" borderId="34" xfId="11" applyNumberFormat="1" applyFont="1" applyFill="1" applyBorder="1" applyAlignment="1" applyProtection="1">
      <alignment horizontal="right"/>
      <protection locked="0"/>
    </xf>
    <xf numFmtId="4" fontId="11" fillId="0" borderId="34" xfId="8" applyNumberFormat="1" applyFont="1" applyBorder="1" applyAlignment="1" applyProtection="1">
      <alignment horizontal="right"/>
      <protection locked="0"/>
    </xf>
    <xf numFmtId="4" fontId="49" fillId="0" borderId="34" xfId="28" applyNumberFormat="1" applyFont="1" applyBorder="1" applyAlignment="1" applyProtection="1">
      <alignment horizontal="right"/>
      <protection locked="0"/>
    </xf>
    <xf numFmtId="4" fontId="11" fillId="0" borderId="34" xfId="28" applyNumberFormat="1" applyFont="1" applyBorder="1" applyAlignment="1" applyProtection="1">
      <alignment horizontal="right"/>
      <protection locked="0"/>
    </xf>
    <xf numFmtId="4" fontId="11" fillId="0" borderId="34" xfId="11" applyNumberFormat="1" applyFont="1" applyBorder="1" applyAlignment="1" applyProtection="1">
      <alignment horizontal="right"/>
      <protection locked="0"/>
    </xf>
    <xf numFmtId="0" fontId="19" fillId="0" borderId="0" xfId="17" applyAlignment="1" applyProtection="1">
      <alignment vertical="top"/>
    </xf>
    <xf numFmtId="0" fontId="1" fillId="0" borderId="0" xfId="16" applyAlignment="1" applyProtection="1">
      <alignment horizontal="left" vertical="top"/>
    </xf>
    <xf numFmtId="0" fontId="1" fillId="0" borderId="0" xfId="16" applyProtection="1"/>
    <xf numFmtId="0" fontId="22" fillId="0" borderId="33" xfId="16" applyFont="1" applyBorder="1" applyAlignment="1" applyProtection="1">
      <alignment horizontal="center" vertical="center" wrapText="1"/>
    </xf>
    <xf numFmtId="0" fontId="22" fillId="0" borderId="36" xfId="16" applyFont="1" applyBorder="1" applyAlignment="1" applyProtection="1">
      <alignment horizontal="center" vertical="center" wrapText="1"/>
    </xf>
    <xf numFmtId="0" fontId="22" fillId="0" borderId="15" xfId="16" applyFont="1" applyBorder="1" applyAlignment="1" applyProtection="1">
      <alignment horizontal="center" vertical="center" wrapText="1"/>
    </xf>
    <xf numFmtId="39" fontId="1" fillId="0" borderId="0" xfId="16" applyNumberFormat="1" applyProtection="1"/>
    <xf numFmtId="37" fontId="21" fillId="0" borderId="0" xfId="16" applyNumberFormat="1" applyFont="1" applyAlignment="1" applyProtection="1">
      <alignment horizontal="right"/>
    </xf>
    <xf numFmtId="0" fontId="21" fillId="0" borderId="0" xfId="16" applyFont="1" applyAlignment="1" applyProtection="1">
      <alignment horizontal="left" wrapText="1"/>
    </xf>
    <xf numFmtId="165" fontId="21" fillId="0" borderId="0" xfId="16" applyNumberFormat="1" applyFont="1" applyAlignment="1" applyProtection="1">
      <alignment horizontal="right"/>
    </xf>
    <xf numFmtId="4" fontId="21" fillId="0" borderId="0" xfId="16" applyNumberFormat="1" applyFont="1" applyAlignment="1" applyProtection="1">
      <alignment horizontal="right"/>
    </xf>
    <xf numFmtId="37" fontId="21" fillId="5" borderId="34" xfId="16" applyNumberFormat="1" applyFont="1" applyFill="1" applyBorder="1" applyAlignment="1" applyProtection="1">
      <alignment horizontal="right"/>
    </xf>
    <xf numFmtId="0" fontId="21" fillId="5" borderId="34" xfId="16" applyFont="1" applyFill="1" applyBorder="1" applyAlignment="1" applyProtection="1">
      <alignment horizontal="left" wrapText="1"/>
    </xf>
    <xf numFmtId="0" fontId="21" fillId="5" borderId="34" xfId="16" applyFont="1" applyFill="1" applyBorder="1" applyAlignment="1" applyProtection="1">
      <alignment horizontal="center" wrapText="1"/>
    </xf>
    <xf numFmtId="165" fontId="21" fillId="5" borderId="34" xfId="16" applyNumberFormat="1" applyFont="1" applyFill="1" applyBorder="1" applyAlignment="1" applyProtection="1">
      <alignment horizontal="right"/>
    </xf>
    <xf numFmtId="4" fontId="21" fillId="5" borderId="34" xfId="16" applyNumberFormat="1" applyFont="1" applyFill="1" applyBorder="1" applyAlignment="1" applyProtection="1">
      <alignment horizontal="right"/>
    </xf>
    <xf numFmtId="0" fontId="19" fillId="5" borderId="34" xfId="16" applyFont="1" applyFill="1" applyBorder="1" applyAlignment="1" applyProtection="1">
      <alignment horizontal="left" vertical="top"/>
    </xf>
    <xf numFmtId="0" fontId="55" fillId="0" borderId="0" xfId="5" applyFont="1" applyProtection="1"/>
    <xf numFmtId="0" fontId="5" fillId="0" borderId="0" xfId="5" applyFont="1" applyAlignment="1" applyProtection="1">
      <alignment horizontal="left" vertical="center"/>
    </xf>
    <xf numFmtId="0" fontId="60" fillId="0" borderId="0" xfId="5" applyFont="1" applyAlignment="1" applyProtection="1">
      <alignment vertical="center"/>
    </xf>
    <xf numFmtId="2" fontId="36" fillId="0" borderId="0" xfId="5" applyNumberFormat="1" applyFont="1" applyAlignment="1" applyProtection="1">
      <alignment horizontal="left" vertical="center"/>
    </xf>
    <xf numFmtId="2" fontId="60" fillId="0" borderId="0" xfId="5" applyNumberFormat="1" applyFont="1" applyAlignment="1" applyProtection="1">
      <alignment horizontal="left" vertical="center"/>
    </xf>
    <xf numFmtId="49" fontId="11" fillId="0" borderId="34" xfId="21" applyNumberFormat="1" applyFont="1" applyBorder="1" applyAlignment="1" applyProtection="1">
      <alignment horizontal="left" wrapText="1"/>
    </xf>
    <xf numFmtId="0" fontId="90" fillId="0" borderId="0" xfId="17" applyFont="1" applyAlignment="1" applyProtection="1">
      <alignment horizontal="left" vertical="center"/>
    </xf>
    <xf numFmtId="0" fontId="19" fillId="0" borderId="0" xfId="17" applyAlignment="1" applyProtection="1">
      <alignment horizontal="right" vertical="center"/>
    </xf>
    <xf numFmtId="37" fontId="11" fillId="0" borderId="34" xfId="19" applyNumberFormat="1" applyFont="1" applyBorder="1" applyAlignment="1" applyProtection="1">
      <alignment horizontal="right"/>
    </xf>
    <xf numFmtId="0" fontId="11" fillId="0" borderId="34" xfId="19" applyFont="1" applyBorder="1" applyAlignment="1" applyProtection="1">
      <alignment horizontal="left" wrapText="1"/>
    </xf>
    <xf numFmtId="0" fontId="68" fillId="0" borderId="34" xfId="19" applyFont="1" applyBorder="1" applyAlignment="1" applyProtection="1">
      <alignment horizontal="left" wrapText="1"/>
    </xf>
    <xf numFmtId="0" fontId="17" fillId="0" borderId="34" xfId="19" applyFont="1" applyBorder="1" applyAlignment="1" applyProtection="1">
      <alignment horizontal="left" wrapText="1"/>
    </xf>
    <xf numFmtId="39" fontId="68" fillId="0" borderId="34" xfId="19" applyNumberFormat="1" applyFont="1" applyBorder="1" applyAlignment="1" applyProtection="1">
      <alignment horizontal="right"/>
    </xf>
    <xf numFmtId="39" fontId="68" fillId="0" borderId="34" xfId="19" applyNumberFormat="1" applyFont="1" applyBorder="1" applyAlignment="1" applyProtection="1">
      <alignment horizontal="center"/>
    </xf>
    <xf numFmtId="0" fontId="1" fillId="0" borderId="0" xfId="19" applyProtection="1"/>
    <xf numFmtId="0" fontId="17" fillId="0" borderId="34" xfId="21" applyFont="1" applyBorder="1" applyAlignment="1" applyProtection="1">
      <alignment horizontal="left" wrapText="1"/>
    </xf>
    <xf numFmtId="0" fontId="1" fillId="0" borderId="0" xfId="5" applyAlignment="1" applyProtection="1">
      <alignment horizontal="right" vertical="center"/>
    </xf>
    <xf numFmtId="37" fontId="11" fillId="0" borderId="34" xfId="16" applyNumberFormat="1" applyFont="1" applyBorder="1" applyAlignment="1" applyProtection="1">
      <alignment horizontal="right"/>
    </xf>
    <xf numFmtId="0" fontId="11" fillId="0" borderId="34" xfId="16" applyFont="1" applyBorder="1" applyAlignment="1" applyProtection="1">
      <alignment horizontal="left" wrapText="1"/>
    </xf>
    <xf numFmtId="2" fontId="11" fillId="0" borderId="34" xfId="16" applyNumberFormat="1" applyFont="1" applyBorder="1" applyAlignment="1" applyProtection="1">
      <alignment horizontal="right"/>
    </xf>
    <xf numFmtId="4" fontId="11" fillId="0" borderId="34" xfId="16" applyNumberFormat="1" applyFont="1" applyBorder="1" applyAlignment="1" applyProtection="1">
      <alignment horizontal="right"/>
    </xf>
    <xf numFmtId="0" fontId="39" fillId="0" borderId="0" xfId="16" applyFont="1" applyAlignment="1" applyProtection="1">
      <alignment horizontal="left" vertical="center"/>
    </xf>
    <xf numFmtId="0" fontId="61" fillId="0" borderId="34" xfId="16" applyFont="1" applyBorder="1" applyAlignment="1" applyProtection="1">
      <alignment horizontal="center" vertical="center" wrapText="1"/>
    </xf>
    <xf numFmtId="0" fontId="17" fillId="0" borderId="34" xfId="16" applyFont="1" applyBorder="1" applyAlignment="1" applyProtection="1">
      <alignment horizontal="left" wrapText="1"/>
    </xf>
    <xf numFmtId="39" fontId="11" fillId="0" borderId="34" xfId="16" applyNumberFormat="1" applyFont="1" applyBorder="1" applyAlignment="1" applyProtection="1">
      <alignment horizontal="center"/>
    </xf>
    <xf numFmtId="37" fontId="21" fillId="0" borderId="34" xfId="16" applyNumberFormat="1" applyFont="1" applyBorder="1" applyAlignment="1" applyProtection="1">
      <alignment horizontal="right"/>
    </xf>
    <xf numFmtId="0" fontId="21" fillId="0" borderId="34" xfId="16" applyFont="1" applyBorder="1" applyAlignment="1" applyProtection="1">
      <alignment horizontal="left" wrapText="1"/>
    </xf>
    <xf numFmtId="2" fontId="17" fillId="0" borderId="34" xfId="16" applyNumberFormat="1" applyFont="1" applyBorder="1" applyAlignment="1" applyProtection="1">
      <alignment horizontal="right"/>
    </xf>
    <xf numFmtId="4" fontId="21" fillId="0" borderId="34" xfId="16" applyNumberFormat="1" applyFont="1" applyBorder="1" applyAlignment="1" applyProtection="1">
      <alignment horizontal="right"/>
    </xf>
    <xf numFmtId="0" fontId="19" fillId="0" borderId="34" xfId="16" applyFont="1" applyBorder="1" applyAlignment="1" applyProtection="1">
      <alignment horizontal="left" vertical="top"/>
    </xf>
    <xf numFmtId="0" fontId="62" fillId="0" borderId="0" xfId="5" applyFont="1" applyAlignment="1" applyProtection="1">
      <alignment vertical="center"/>
    </xf>
    <xf numFmtId="49" fontId="49" fillId="0" borderId="34" xfId="5" applyNumberFormat="1" applyFont="1" applyBorder="1" applyAlignment="1" applyProtection="1">
      <alignment horizontal="right" wrapText="1"/>
    </xf>
    <xf numFmtId="0" fontId="50" fillId="0" borderId="34" xfId="5" applyFont="1" applyBorder="1" applyAlignment="1" applyProtection="1">
      <alignment horizontal="left" vertical="center" wrapText="1"/>
    </xf>
    <xf numFmtId="4" fontId="50" fillId="0" borderId="34" xfId="5" applyNumberFormat="1" applyFont="1" applyBorder="1" applyAlignment="1" applyProtection="1">
      <alignment horizontal="right" vertical="center"/>
    </xf>
    <xf numFmtId="4" fontId="38" fillId="0" borderId="0" xfId="5" applyNumberFormat="1" applyFont="1" applyAlignment="1" applyProtection="1">
      <alignment horizontal="left" vertical="center"/>
    </xf>
    <xf numFmtId="0" fontId="38" fillId="0" borderId="0" xfId="0" applyFont="1" applyAlignment="1" applyProtection="1">
      <alignment horizontal="left" vertical="center"/>
    </xf>
    <xf numFmtId="0" fontId="85" fillId="0" borderId="0" xfId="5" applyFont="1" applyAlignment="1" applyProtection="1">
      <alignment horizontal="left" vertical="center"/>
    </xf>
    <xf numFmtId="0" fontId="0" fillId="0" borderId="0" xfId="0" applyProtection="1"/>
    <xf numFmtId="0" fontId="101" fillId="0" borderId="0" xfId="19" applyFont="1" applyAlignment="1" applyProtection="1">
      <alignment horizontal="left" vertical="center"/>
    </xf>
    <xf numFmtId="37" fontId="11" fillId="0" borderId="34" xfId="22" applyNumberFormat="1" applyFont="1" applyBorder="1" applyAlignment="1" applyProtection="1">
      <alignment horizontal="right"/>
    </xf>
    <xf numFmtId="0" fontId="11" fillId="0" borderId="34" xfId="22" applyFont="1" applyBorder="1" applyAlignment="1" applyProtection="1">
      <alignment horizontal="left" wrapText="1"/>
    </xf>
    <xf numFmtId="0" fontId="21" fillId="0" borderId="34" xfId="22" applyFont="1" applyBorder="1" applyAlignment="1" applyProtection="1">
      <alignment horizontal="left" wrapText="1"/>
    </xf>
    <xf numFmtId="2" fontId="21" fillId="0" borderId="34" xfId="22" applyNumberFormat="1" applyFont="1" applyBorder="1" applyAlignment="1" applyProtection="1">
      <alignment horizontal="right"/>
    </xf>
    <xf numFmtId="39" fontId="21" fillId="0" borderId="34" xfId="22" applyNumberFormat="1" applyFont="1" applyBorder="1" applyAlignment="1" applyProtection="1">
      <alignment horizontal="right"/>
    </xf>
    <xf numFmtId="39" fontId="21" fillId="5" borderId="34" xfId="22" applyNumberFormat="1" applyFont="1" applyFill="1" applyBorder="1" applyAlignment="1" applyProtection="1">
      <alignment horizontal="right"/>
    </xf>
    <xf numFmtId="0" fontId="73" fillId="5" borderId="34" xfId="22" applyFont="1" applyFill="1" applyBorder="1" applyAlignment="1" applyProtection="1">
      <alignment horizontal="left" vertical="top"/>
    </xf>
    <xf numFmtId="0" fontId="59" fillId="0" borderId="0" xfId="22" applyProtection="1"/>
    <xf numFmtId="0" fontId="56" fillId="0" borderId="0" xfId="17" applyFont="1" applyAlignment="1" applyProtection="1">
      <alignment horizontal="left" vertical="center"/>
    </xf>
    <xf numFmtId="0" fontId="55" fillId="0" borderId="0" xfId="5" applyFont="1" applyAlignment="1" applyProtection="1">
      <alignment horizontal="left" vertical="center"/>
    </xf>
    <xf numFmtId="0" fontId="55" fillId="0" borderId="0" xfId="5" applyFont="1" applyAlignment="1" applyProtection="1">
      <alignment vertical="top"/>
    </xf>
    <xf numFmtId="2" fontId="17" fillId="0" borderId="34" xfId="5" applyNumberFormat="1" applyFont="1" applyBorder="1" applyAlignment="1" applyProtection="1">
      <alignment horizontal="left"/>
    </xf>
    <xf numFmtId="0" fontId="19" fillId="5" borderId="34" xfId="5" applyFont="1" applyFill="1" applyBorder="1" applyAlignment="1" applyProtection="1">
      <alignment vertical="top"/>
    </xf>
    <xf numFmtId="0" fontId="30" fillId="0" borderId="0" xfId="5" applyFont="1" applyAlignment="1" applyProtection="1">
      <alignment horizontal="left" vertical="top"/>
    </xf>
    <xf numFmtId="0" fontId="36" fillId="0" borderId="0" xfId="0" applyFont="1" applyAlignment="1" applyProtection="1">
      <alignment horizontal="left" vertical="center"/>
    </xf>
    <xf numFmtId="0" fontId="19" fillId="0" borderId="0" xfId="17" applyAlignment="1" applyProtection="1">
      <alignment horizontal="left" vertical="center"/>
    </xf>
    <xf numFmtId="37" fontId="11" fillId="0" borderId="39" xfId="16" applyNumberFormat="1" applyFont="1" applyBorder="1" applyAlignment="1" applyProtection="1">
      <alignment horizontal="right"/>
    </xf>
    <xf numFmtId="0" fontId="11" fillId="0" borderId="39" xfId="16" applyFont="1" applyBorder="1" applyAlignment="1" applyProtection="1">
      <alignment horizontal="left" wrapText="1"/>
    </xf>
    <xf numFmtId="0" fontId="11" fillId="0" borderId="39" xfId="16" applyFont="1" applyBorder="1" applyAlignment="1" applyProtection="1">
      <alignment horizontal="center" wrapText="1"/>
    </xf>
    <xf numFmtId="165" fontId="11" fillId="0" borderId="39" xfId="16" applyNumberFormat="1" applyFont="1" applyBorder="1" applyAlignment="1" applyProtection="1">
      <alignment horizontal="right"/>
    </xf>
    <xf numFmtId="39" fontId="11" fillId="0" borderId="39" xfId="16" applyNumberFormat="1" applyFont="1" applyBorder="1" applyAlignment="1" applyProtection="1">
      <alignment horizontal="right"/>
    </xf>
    <xf numFmtId="0" fontId="73" fillId="0" borderId="0" xfId="16" applyFont="1" applyAlignment="1" applyProtection="1">
      <alignment horizontal="left" vertical="top"/>
    </xf>
    <xf numFmtId="37" fontId="21" fillId="0" borderId="36" xfId="16" applyNumberFormat="1" applyFont="1" applyBorder="1" applyAlignment="1" applyProtection="1">
      <alignment horizontal="center"/>
    </xf>
    <xf numFmtId="37" fontId="21" fillId="0" borderId="37" xfId="16" applyNumberFormat="1" applyFont="1" applyBorder="1" applyAlignment="1" applyProtection="1">
      <alignment horizontal="center"/>
    </xf>
    <xf numFmtId="37" fontId="21" fillId="0" borderId="38" xfId="16" applyNumberFormat="1" applyFont="1" applyBorder="1" applyAlignment="1" applyProtection="1">
      <alignment horizontal="center"/>
    </xf>
    <xf numFmtId="0" fontId="27" fillId="0" borderId="37" xfId="16" applyFont="1" applyBorder="1" applyAlignment="1" applyProtection="1">
      <alignment horizontal="center"/>
    </xf>
    <xf numFmtId="165" fontId="27" fillId="0" borderId="37" xfId="16" applyNumberFormat="1" applyFont="1" applyBorder="1" applyAlignment="1" applyProtection="1">
      <alignment horizontal="right"/>
    </xf>
    <xf numFmtId="39" fontId="11" fillId="0" borderId="37" xfId="16" applyNumberFormat="1" applyFont="1" applyBorder="1" applyAlignment="1" applyProtection="1">
      <alignment horizontal="right"/>
    </xf>
    <xf numFmtId="39" fontId="21" fillId="0" borderId="33" xfId="16" applyNumberFormat="1" applyFont="1" applyBorder="1" applyAlignment="1" applyProtection="1">
      <alignment horizontal="right"/>
    </xf>
    <xf numFmtId="39" fontId="68" fillId="0" borderId="0" xfId="16" applyNumberFormat="1" applyFont="1" applyAlignment="1" applyProtection="1">
      <alignment horizontal="center"/>
    </xf>
    <xf numFmtId="37" fontId="27" fillId="0" borderId="0" xfId="16" applyNumberFormat="1" applyFont="1" applyAlignment="1" applyProtection="1">
      <alignment horizontal="right"/>
    </xf>
    <xf numFmtId="0" fontId="27" fillId="0" borderId="0" xfId="16" applyFont="1" applyAlignment="1" applyProtection="1">
      <alignment horizontal="left" wrapText="1"/>
    </xf>
    <xf numFmtId="0" fontId="11" fillId="0" borderId="0" xfId="16" applyFont="1" applyAlignment="1" applyProtection="1">
      <alignment horizontal="left" wrapText="1"/>
    </xf>
    <xf numFmtId="0" fontId="27" fillId="0" borderId="0" xfId="16" applyFont="1" applyAlignment="1" applyProtection="1">
      <alignment horizontal="center" wrapText="1"/>
    </xf>
    <xf numFmtId="165" fontId="27" fillId="0" borderId="0" xfId="16" applyNumberFormat="1" applyFont="1" applyAlignment="1" applyProtection="1">
      <alignment horizontal="right"/>
    </xf>
    <xf numFmtId="39" fontId="27" fillId="0" borderId="0" xfId="16" applyNumberFormat="1" applyFont="1" applyAlignment="1" applyProtection="1">
      <alignment horizontal="right"/>
    </xf>
    <xf numFmtId="39" fontId="11" fillId="0" borderId="0" xfId="16" applyNumberFormat="1" applyFont="1" applyAlignment="1" applyProtection="1">
      <alignment horizontal="right"/>
    </xf>
    <xf numFmtId="0" fontId="73" fillId="0" borderId="0" xfId="17" applyFont="1" applyAlignment="1" applyProtection="1">
      <alignment horizontal="left" vertical="top"/>
    </xf>
    <xf numFmtId="0" fontId="11" fillId="0" borderId="0" xfId="17" applyFont="1" applyAlignment="1" applyProtection="1">
      <alignment horizontal="left" wrapText="1"/>
    </xf>
    <xf numFmtId="37" fontId="11" fillId="0" borderId="0" xfId="17" applyNumberFormat="1" applyFont="1" applyAlignment="1" applyProtection="1">
      <alignment horizontal="right"/>
    </xf>
    <xf numFmtId="49" fontId="11" fillId="0" borderId="0" xfId="17" applyNumberFormat="1" applyFont="1" applyAlignment="1" applyProtection="1">
      <alignment horizontal="left" wrapText="1"/>
    </xf>
    <xf numFmtId="39" fontId="68" fillId="0" borderId="0" xfId="17" applyNumberFormat="1" applyFont="1" applyAlignment="1" applyProtection="1">
      <alignment horizontal="center"/>
    </xf>
    <xf numFmtId="37" fontId="32" fillId="0" borderId="0" xfId="17" applyNumberFormat="1" applyFont="1" applyAlignment="1" applyProtection="1">
      <alignment horizontal="right"/>
    </xf>
    <xf numFmtId="37" fontId="27" fillId="0" borderId="0" xfId="17" applyNumberFormat="1" applyFont="1" applyAlignment="1" applyProtection="1">
      <alignment horizontal="right"/>
    </xf>
    <xf numFmtId="0" fontId="71" fillId="0" borderId="0" xfId="17" applyFont="1" applyAlignment="1" applyProtection="1">
      <alignment horizontal="left" vertical="top"/>
    </xf>
    <xf numFmtId="0" fontId="73" fillId="0" borderId="0" xfId="17" applyFont="1" applyAlignment="1" applyProtection="1">
      <alignment vertical="top"/>
    </xf>
    <xf numFmtId="2" fontId="73" fillId="0" borderId="0" xfId="17" applyNumberFormat="1" applyFont="1" applyAlignment="1" applyProtection="1">
      <alignment vertical="top"/>
    </xf>
    <xf numFmtId="2" fontId="68" fillId="0" borderId="0" xfId="17" applyNumberFormat="1" applyFont="1" applyAlignment="1" applyProtection="1">
      <alignment horizontal="center"/>
    </xf>
    <xf numFmtId="0" fontId="10" fillId="0" borderId="0" xfId="23" applyFont="1" applyAlignment="1" applyProtection="1">
      <alignment vertical="center"/>
    </xf>
    <xf numFmtId="4" fontId="11" fillId="0" borderId="34" xfId="17" applyNumberFormat="1" applyFont="1" applyBorder="1" applyAlignment="1" applyProtection="1">
      <alignment horizontal="right"/>
      <protection locked="0"/>
    </xf>
    <xf numFmtId="39" fontId="11" fillId="0" borderId="34" xfId="19" applyNumberFormat="1" applyFont="1" applyBorder="1" applyAlignment="1" applyProtection="1">
      <alignment horizontal="right"/>
      <protection locked="0"/>
    </xf>
    <xf numFmtId="4" fontId="11" fillId="0" borderId="34" xfId="16" applyNumberFormat="1" applyFont="1" applyBorder="1" applyAlignment="1" applyProtection="1">
      <alignment horizontal="right"/>
      <protection locked="0"/>
    </xf>
    <xf numFmtId="0" fontId="19" fillId="0" borderId="0" xfId="24" applyFont="1" applyAlignment="1" applyProtection="1">
      <alignment vertical="top"/>
    </xf>
    <xf numFmtId="0" fontId="2" fillId="0" borderId="0" xfId="24" applyAlignment="1" applyProtection="1">
      <alignment vertical="top"/>
    </xf>
    <xf numFmtId="0" fontId="21" fillId="0" borderId="34" xfId="5" applyFont="1" applyBorder="1" applyAlignment="1" applyProtection="1">
      <alignment horizontal="center" wrapText="1"/>
    </xf>
    <xf numFmtId="165" fontId="21" fillId="0" borderId="34" xfId="5" applyNumberFormat="1" applyFont="1" applyBorder="1" applyAlignment="1" applyProtection="1">
      <alignment horizontal="right"/>
    </xf>
    <xf numFmtId="37" fontId="21" fillId="0" borderId="34" xfId="12" applyNumberFormat="1" applyFont="1" applyBorder="1" applyAlignment="1" applyProtection="1">
      <alignment horizontal="right"/>
    </xf>
    <xf numFmtId="0" fontId="21" fillId="0" borderId="34" xfId="12" applyFont="1" applyBorder="1" applyAlignment="1" applyProtection="1">
      <alignment horizontal="left" wrapText="1"/>
    </xf>
    <xf numFmtId="0" fontId="21" fillId="0" borderId="34" xfId="5" applyFont="1" applyBorder="1" applyAlignment="1" applyProtection="1">
      <alignment horizontal="left" vertical="center" wrapText="1"/>
    </xf>
    <xf numFmtId="2" fontId="21" fillId="0" borderId="34" xfId="12" applyNumberFormat="1" applyFont="1" applyBorder="1" applyAlignment="1" applyProtection="1">
      <alignment horizontal="right"/>
    </xf>
    <xf numFmtId="4" fontId="21" fillId="5" borderId="34" xfId="12" applyNumberFormat="1" applyFont="1" applyFill="1" applyBorder="1" applyAlignment="1" applyProtection="1">
      <alignment horizontal="right"/>
    </xf>
    <xf numFmtId="0" fontId="24" fillId="5" borderId="34" xfId="12" applyFill="1" applyBorder="1" applyAlignment="1" applyProtection="1">
      <alignment horizontal="left" vertical="top"/>
    </xf>
    <xf numFmtId="166" fontId="11" fillId="0" borderId="34" xfId="5" applyNumberFormat="1" applyFont="1" applyBorder="1" applyAlignment="1" applyProtection="1">
      <alignment horizontal="right"/>
    </xf>
    <xf numFmtId="166" fontId="17" fillId="0" borderId="34" xfId="5" applyNumberFormat="1" applyFont="1" applyBorder="1" applyAlignment="1" applyProtection="1">
      <alignment horizontal="right" wrapText="1"/>
    </xf>
    <xf numFmtId="166" fontId="45" fillId="0" borderId="34" xfId="5" applyNumberFormat="1" applyFont="1" applyBorder="1" applyAlignment="1" applyProtection="1">
      <alignment horizontal="right" wrapText="1"/>
    </xf>
    <xf numFmtId="39" fontId="11" fillId="0" borderId="34" xfId="5" applyNumberFormat="1" applyFont="1" applyBorder="1" applyAlignment="1" applyProtection="1">
      <alignment horizontal="right"/>
    </xf>
    <xf numFmtId="37" fontId="11" fillId="5" borderId="34" xfId="0" applyNumberFormat="1" applyFont="1" applyFill="1" applyBorder="1" applyAlignment="1" applyProtection="1">
      <alignment horizontal="right"/>
    </xf>
    <xf numFmtId="0" fontId="21" fillId="5" borderId="34" xfId="0" applyFont="1" applyFill="1" applyBorder="1" applyAlignment="1" applyProtection="1">
      <alignment horizontal="left" wrapText="1"/>
    </xf>
    <xf numFmtId="2" fontId="21" fillId="0" borderId="34" xfId="0" applyNumberFormat="1" applyFont="1" applyBorder="1" applyAlignment="1" applyProtection="1">
      <alignment horizontal="right"/>
    </xf>
    <xf numFmtId="4" fontId="21" fillId="5" borderId="34" xfId="0" applyNumberFormat="1" applyFont="1" applyFill="1" applyBorder="1" applyAlignment="1" applyProtection="1">
      <alignment horizontal="right"/>
    </xf>
    <xf numFmtId="39" fontId="68" fillId="0" borderId="34" xfId="0" applyNumberFormat="1" applyFont="1" applyBorder="1" applyAlignment="1" applyProtection="1">
      <alignment horizontal="center"/>
    </xf>
    <xf numFmtId="0" fontId="70" fillId="0" borderId="0" xfId="0" applyFont="1" applyAlignment="1" applyProtection="1">
      <alignment horizontal="left" vertical="center"/>
    </xf>
    <xf numFmtId="0" fontId="0" fillId="0" borderId="0" xfId="0" applyAlignment="1" applyProtection="1">
      <alignment horizontal="left"/>
    </xf>
    <xf numFmtId="0" fontId="19" fillId="0" borderId="0" xfId="9" applyAlignment="1" applyProtection="1">
      <alignment horizontal="left"/>
    </xf>
    <xf numFmtId="39" fontId="55" fillId="0" borderId="0" xfId="0" applyNumberFormat="1" applyFont="1" applyAlignment="1" applyProtection="1">
      <alignment horizontal="right"/>
    </xf>
    <xf numFmtId="0" fontId="92" fillId="0" borderId="0" xfId="7" applyFont="1" applyAlignment="1" applyProtection="1">
      <alignment horizontal="left" vertical="center"/>
    </xf>
    <xf numFmtId="0" fontId="19" fillId="0" borderId="0" xfId="7" applyAlignment="1" applyProtection="1">
      <alignment horizontal="center" vertical="center"/>
    </xf>
    <xf numFmtId="0" fontId="27" fillId="0" borderId="34" xfId="5" applyFont="1" applyBorder="1" applyAlignment="1" applyProtection="1">
      <alignment horizontal="left" vertical="center" wrapText="1"/>
    </xf>
    <xf numFmtId="4" fontId="27" fillId="0" borderId="34" xfId="5" applyNumberFormat="1" applyFont="1" applyBorder="1" applyAlignment="1" applyProtection="1">
      <alignment horizontal="right" vertical="center"/>
    </xf>
    <xf numFmtId="167" fontId="1" fillId="0" borderId="0" xfId="5" applyNumberFormat="1" applyAlignment="1" applyProtection="1">
      <alignment horizontal="left" vertical="center"/>
    </xf>
    <xf numFmtId="0" fontId="105" fillId="0" borderId="0" xfId="7" applyFont="1" applyAlignment="1" applyProtection="1">
      <alignment horizontal="left" vertical="center"/>
    </xf>
    <xf numFmtId="0" fontId="36" fillId="0" borderId="0" xfId="5" applyFont="1" applyAlignment="1" applyProtection="1">
      <alignment horizontal="left" vertical="top"/>
    </xf>
    <xf numFmtId="0" fontId="39" fillId="0" borderId="0" xfId="5" applyFont="1" applyAlignment="1" applyProtection="1">
      <alignment horizontal="left" vertical="center"/>
    </xf>
    <xf numFmtId="1" fontId="11" fillId="0" borderId="34" xfId="0" applyNumberFormat="1" applyFont="1" applyBorder="1" applyAlignment="1" applyProtection="1">
      <alignment horizontal="right"/>
    </xf>
    <xf numFmtId="0" fontId="69" fillId="0" borderId="0" xfId="0" applyFont="1" applyAlignment="1" applyProtection="1">
      <alignment horizontal="right" vertical="top"/>
    </xf>
    <xf numFmtId="37" fontId="11" fillId="0" borderId="0" xfId="0" applyNumberFormat="1" applyFont="1" applyAlignment="1" applyProtection="1">
      <alignment horizontal="right"/>
    </xf>
    <xf numFmtId="2" fontId="17" fillId="0" borderId="34" xfId="12" applyNumberFormat="1" applyFont="1" applyBorder="1" applyAlignment="1" applyProtection="1">
      <alignment horizontal="right"/>
    </xf>
    <xf numFmtId="0" fontId="69" fillId="0" borderId="0" xfId="0" applyFont="1" applyAlignment="1" applyProtection="1">
      <alignment horizontal="left" vertical="center"/>
    </xf>
    <xf numFmtId="49" fontId="61" fillId="0" borderId="34" xfId="0" applyNumberFormat="1" applyFont="1" applyBorder="1" applyAlignment="1" applyProtection="1">
      <alignment horizontal="right" wrapText="1"/>
    </xf>
    <xf numFmtId="0" fontId="47" fillId="0" borderId="0" xfId="0" applyFont="1" applyAlignment="1" applyProtection="1">
      <alignment horizontal="right" vertical="center"/>
    </xf>
    <xf numFmtId="37" fontId="11" fillId="0" borderId="0" xfId="0" applyNumberFormat="1" applyFont="1" applyAlignment="1" applyProtection="1">
      <alignment horizontal="left" vertical="center"/>
    </xf>
    <xf numFmtId="0" fontId="21" fillId="0" borderId="0" xfId="0" applyFont="1" applyAlignment="1" applyProtection="1">
      <alignment horizontal="left" wrapText="1"/>
    </xf>
    <xf numFmtId="2" fontId="21" fillId="0" borderId="0" xfId="0" applyNumberFormat="1" applyFont="1" applyAlignment="1" applyProtection="1">
      <alignment horizontal="right"/>
    </xf>
    <xf numFmtId="39" fontId="21" fillId="0" borderId="0" xfId="0" applyNumberFormat="1" applyFont="1" applyAlignment="1" applyProtection="1">
      <alignment horizontal="right"/>
    </xf>
    <xf numFmtId="0" fontId="19" fillId="0" borderId="34" xfId="0" applyFont="1" applyBorder="1" applyAlignment="1" applyProtection="1">
      <alignment vertical="top"/>
    </xf>
    <xf numFmtId="0" fontId="21" fillId="0" borderId="0" xfId="0" applyFont="1" applyAlignment="1" applyProtection="1">
      <alignment horizontal="left" vertical="center" wrapText="1"/>
    </xf>
    <xf numFmtId="0" fontId="91" fillId="0" borderId="0" xfId="0" applyFont="1" applyAlignment="1" applyProtection="1">
      <alignment horizontal="left" vertical="center" wrapText="1"/>
    </xf>
    <xf numFmtId="2" fontId="21" fillId="0" borderId="0" xfId="0" applyNumberFormat="1" applyFont="1" applyAlignment="1" applyProtection="1">
      <alignment horizontal="right" vertical="center"/>
    </xf>
    <xf numFmtId="39" fontId="21" fillId="0" borderId="0" xfId="0" applyNumberFormat="1" applyFont="1" applyAlignment="1" applyProtection="1">
      <alignment horizontal="right" vertical="center"/>
    </xf>
    <xf numFmtId="0" fontId="0" fillId="0" borderId="34" xfId="0" applyBorder="1" applyAlignment="1" applyProtection="1">
      <alignment vertical="top"/>
    </xf>
    <xf numFmtId="0" fontId="44" fillId="0" borderId="0" xfId="12" applyFont="1" applyAlignment="1" applyProtection="1">
      <alignment horizontal="left" vertical="center"/>
    </xf>
    <xf numFmtId="0" fontId="43" fillId="0" borderId="0" xfId="29" applyFont="1" applyAlignment="1" applyProtection="1">
      <alignment horizontal="left" vertical="center"/>
    </xf>
    <xf numFmtId="1" fontId="11" fillId="0" borderId="34" xfId="13" applyNumberFormat="1" applyFont="1" applyBorder="1" applyAlignment="1" applyProtection="1">
      <alignment horizontal="right"/>
    </xf>
    <xf numFmtId="2" fontId="0" fillId="0" borderId="0" xfId="0" applyNumberFormat="1" applyAlignment="1" applyProtection="1">
      <alignment horizontal="left" vertical="center"/>
    </xf>
    <xf numFmtId="2" fontId="0" fillId="0" borderId="0" xfId="0" applyNumberFormat="1" applyAlignment="1" applyProtection="1">
      <alignment vertical="top"/>
    </xf>
    <xf numFmtId="4" fontId="11" fillId="0" borderId="34" xfId="25" applyNumberFormat="1" applyFont="1" applyBorder="1" applyAlignment="1" applyProtection="1">
      <alignment shrinkToFit="1"/>
    </xf>
    <xf numFmtId="37" fontId="80" fillId="0" borderId="34" xfId="0" applyNumberFormat="1" applyFont="1" applyBorder="1" applyAlignment="1" applyProtection="1">
      <alignment horizontal="right"/>
    </xf>
    <xf numFmtId="0" fontId="80" fillId="0" borderId="34" xfId="0" applyFont="1" applyBorder="1" applyAlignment="1" applyProtection="1">
      <alignment horizontal="left" wrapText="1"/>
    </xf>
    <xf numFmtId="4" fontId="80" fillId="0" borderId="34" xfId="0" applyNumberFormat="1" applyFont="1" applyBorder="1" applyAlignment="1" applyProtection="1">
      <alignment horizontal="right"/>
    </xf>
    <xf numFmtId="0" fontId="70" fillId="0" borderId="0" xfId="0" applyFont="1" applyAlignment="1" applyProtection="1">
      <alignment horizontal="right"/>
    </xf>
    <xf numFmtId="0" fontId="5" fillId="0" borderId="0" xfId="5" applyFont="1" applyProtection="1"/>
    <xf numFmtId="0" fontId="19" fillId="0" borderId="0" xfId="11" applyAlignment="1" applyProtection="1">
      <alignment horizontal="left" vertical="center"/>
    </xf>
    <xf numFmtId="0" fontId="36" fillId="0" borderId="0" xfId="0" applyFont="1" applyAlignment="1" applyProtection="1">
      <alignment horizontal="left" vertical="top"/>
    </xf>
    <xf numFmtId="0" fontId="19" fillId="0" borderId="0" xfId="11" applyAlignment="1" applyProtection="1">
      <alignment vertical="top"/>
    </xf>
    <xf numFmtId="0" fontId="33" fillId="0" borderId="0" xfId="11" applyFont="1" applyAlignment="1" applyProtection="1">
      <alignment vertical="top"/>
    </xf>
    <xf numFmtId="0" fontId="34" fillId="0" borderId="0" xfId="11" applyFont="1" applyAlignment="1" applyProtection="1">
      <alignment horizontal="left" vertical="center"/>
    </xf>
    <xf numFmtId="0" fontId="35" fillId="0" borderId="0" xfId="11" applyFont="1" applyAlignment="1" applyProtection="1">
      <alignment horizontal="left" vertical="center" textRotation="90" wrapText="1"/>
    </xf>
    <xf numFmtId="39" fontId="19" fillId="0" borderId="0" xfId="11" applyNumberFormat="1" applyAlignment="1" applyProtection="1">
      <alignment horizontal="left" vertical="top"/>
    </xf>
    <xf numFmtId="2" fontId="37" fillId="0" borderId="34" xfId="5" applyNumberFormat="1" applyFont="1" applyBorder="1" applyAlignment="1" applyProtection="1">
      <alignment horizontal="right" wrapText="1"/>
    </xf>
    <xf numFmtId="0" fontId="103" fillId="0" borderId="0" xfId="0" applyFont="1" applyAlignment="1" applyProtection="1">
      <alignment horizontal="left" vertical="center"/>
    </xf>
    <xf numFmtId="0" fontId="39" fillId="0" borderId="0" xfId="0" applyFont="1" applyAlignment="1" applyProtection="1">
      <alignment horizontal="left" vertical="top"/>
    </xf>
    <xf numFmtId="0" fontId="28" fillId="0" borderId="0" xfId="10" applyFill="1" applyAlignment="1" applyProtection="1">
      <alignment horizontal="left" vertical="top"/>
    </xf>
    <xf numFmtId="0" fontId="1" fillId="0" borderId="0" xfId="0" applyFont="1" applyAlignment="1" applyProtection="1">
      <alignment horizontal="center" vertical="center"/>
    </xf>
    <xf numFmtId="0" fontId="1" fillId="0" borderId="0" xfId="0" applyFont="1" applyAlignment="1" applyProtection="1">
      <alignment horizontal="left" vertical="center"/>
    </xf>
    <xf numFmtId="0" fontId="5" fillId="0" borderId="0" xfId="0" applyFont="1" applyAlignment="1" applyProtection="1">
      <alignment horizontal="center" vertical="center"/>
    </xf>
    <xf numFmtId="0" fontId="6" fillId="0" borderId="0" xfId="0" applyFont="1" applyAlignment="1" applyProtection="1">
      <alignment horizontal="center" vertical="center" wrapText="1"/>
    </xf>
    <xf numFmtId="0" fontId="1" fillId="0" borderId="0" xfId="0" applyFont="1" applyAlignment="1" applyProtection="1">
      <alignment horizontal="center" vertical="center" wrapText="1"/>
    </xf>
    <xf numFmtId="0" fontId="41" fillId="0" borderId="0" xfId="0" applyFont="1" applyAlignment="1" applyProtection="1">
      <alignment horizontal="left" vertical="center"/>
    </xf>
    <xf numFmtId="39" fontId="11" fillId="0" borderId="0" xfId="0" applyNumberFormat="1" applyFont="1" applyAlignment="1" applyProtection="1">
      <alignment horizontal="left" vertical="center"/>
    </xf>
    <xf numFmtId="166" fontId="1" fillId="0" borderId="0" xfId="0" applyNumberFormat="1" applyFont="1" applyAlignment="1" applyProtection="1">
      <alignment horizontal="center" vertical="center"/>
    </xf>
    <xf numFmtId="0" fontId="44" fillId="0" borderId="0" xfId="0" applyFont="1" applyAlignment="1" applyProtection="1">
      <alignment horizontal="left" vertical="center"/>
    </xf>
    <xf numFmtId="0" fontId="0" fillId="0" borderId="0" xfId="0" applyAlignment="1" applyProtection="1">
      <alignment horizontal="left" vertical="center"/>
    </xf>
    <xf numFmtId="0" fontId="47" fillId="0" borderId="0" xfId="0" applyFont="1" applyAlignment="1" applyProtection="1">
      <alignment horizontal="center" vertical="center"/>
    </xf>
    <xf numFmtId="0" fontId="23" fillId="0" borderId="0" xfId="0" applyFont="1" applyAlignment="1" applyProtection="1">
      <alignment horizontal="right" vertical="center"/>
    </xf>
    <xf numFmtId="167" fontId="33" fillId="0" borderId="0" xfId="0" applyNumberFormat="1" applyFont="1" applyAlignment="1" applyProtection="1">
      <alignment vertical="center"/>
    </xf>
    <xf numFmtId="0" fontId="48" fillId="0" borderId="0" xfId="0" applyFont="1" applyAlignment="1" applyProtection="1">
      <alignment vertical="center"/>
    </xf>
    <xf numFmtId="4" fontId="23" fillId="0" borderId="0" xfId="0" applyNumberFormat="1" applyFont="1" applyAlignment="1" applyProtection="1">
      <alignment horizontal="center" vertical="center"/>
    </xf>
    <xf numFmtId="37" fontId="11" fillId="0" borderId="34" xfId="12" applyNumberFormat="1" applyFont="1" applyBorder="1" applyAlignment="1" applyProtection="1">
      <alignment horizontal="right"/>
    </xf>
    <xf numFmtId="0" fontId="43" fillId="0" borderId="0" xfId="14" applyFont="1" applyAlignment="1" applyProtection="1">
      <alignment horizontal="left" vertical="center"/>
    </xf>
    <xf numFmtId="2" fontId="37" fillId="0" borderId="34" xfId="5" applyNumberFormat="1" applyFont="1" applyBorder="1" applyAlignment="1" applyProtection="1">
      <alignment horizontal="right"/>
    </xf>
    <xf numFmtId="0" fontId="40" fillId="0" borderId="0" xfId="0" applyFont="1" applyAlignment="1" applyProtection="1">
      <alignment vertical="center" wrapText="1"/>
    </xf>
    <xf numFmtId="4" fontId="19" fillId="0" borderId="0" xfId="7" applyNumberFormat="1" applyAlignment="1" applyProtection="1">
      <alignment horizontal="left" vertical="top"/>
    </xf>
    <xf numFmtId="167" fontId="1" fillId="0" borderId="0" xfId="0" applyNumberFormat="1" applyFont="1" applyAlignment="1" applyProtection="1">
      <alignment horizontal="left" vertical="center"/>
    </xf>
    <xf numFmtId="0" fontId="40" fillId="0" borderId="0" xfId="0" applyFont="1" applyAlignment="1" applyProtection="1">
      <alignment vertical="center"/>
    </xf>
    <xf numFmtId="49" fontId="61" fillId="0" borderId="34" xfId="5" applyNumberFormat="1" applyFont="1" applyBorder="1" applyAlignment="1" applyProtection="1">
      <alignment horizontal="right" wrapText="1"/>
    </xf>
    <xf numFmtId="0" fontId="102" fillId="0" borderId="0" xfId="0" applyFont="1" applyAlignment="1" applyProtection="1">
      <alignment vertical="center"/>
    </xf>
    <xf numFmtId="0" fontId="102" fillId="0" borderId="0" xfId="0" applyFont="1" applyAlignment="1" applyProtection="1">
      <alignment vertical="center" wrapText="1"/>
    </xf>
    <xf numFmtId="0" fontId="40" fillId="0" borderId="0" xfId="0" applyFont="1" applyAlignment="1" applyProtection="1">
      <alignment vertical="top"/>
    </xf>
    <xf numFmtId="0" fontId="52" fillId="0" borderId="0" xfId="0" applyFont="1" applyAlignment="1" applyProtection="1">
      <alignment horizontal="left" vertical="center"/>
    </xf>
    <xf numFmtId="0" fontId="40" fillId="0" borderId="0" xfId="0" applyFont="1" applyAlignment="1" applyProtection="1">
      <alignment horizontal="left" vertical="center" wrapText="1"/>
    </xf>
    <xf numFmtId="0" fontId="40" fillId="0" borderId="0" xfId="0" applyFont="1" applyAlignment="1" applyProtection="1">
      <alignment horizontal="left" vertical="center"/>
    </xf>
    <xf numFmtId="0" fontId="53" fillId="0" borderId="0" xfId="10" applyFont="1" applyFill="1" applyAlignment="1" applyProtection="1">
      <alignment horizontal="left" vertical="top"/>
    </xf>
    <xf numFmtId="2" fontId="53" fillId="0" borderId="0" xfId="10" applyNumberFormat="1" applyFont="1" applyFill="1" applyAlignment="1" applyProtection="1">
      <alignment horizontal="left" vertical="top"/>
    </xf>
    <xf numFmtId="49" fontId="61" fillId="0" borderId="34" xfId="12" applyNumberFormat="1" applyFont="1" applyBorder="1" applyAlignment="1" applyProtection="1">
      <alignment horizontal="right" wrapText="1"/>
    </xf>
    <xf numFmtId="2" fontId="11" fillId="0" borderId="34" xfId="12" applyNumberFormat="1" applyFont="1" applyBorder="1" applyAlignment="1" applyProtection="1">
      <alignment horizontal="right"/>
    </xf>
    <xf numFmtId="0" fontId="52" fillId="0" borderId="0" xfId="12" applyFont="1" applyAlignment="1" applyProtection="1">
      <alignment horizontal="left" vertical="center"/>
    </xf>
    <xf numFmtId="0" fontId="57" fillId="0" borderId="0" xfId="12" applyFont="1" applyAlignment="1" applyProtection="1">
      <alignment horizontal="left" vertical="center"/>
    </xf>
    <xf numFmtId="0" fontId="40" fillId="0" borderId="0" xfId="12" applyFont="1" applyAlignment="1" applyProtection="1">
      <alignment vertical="top" wrapText="1"/>
    </xf>
    <xf numFmtId="0" fontId="17" fillId="0" borderId="0" xfId="12" applyFont="1" applyAlignment="1" applyProtection="1">
      <alignment horizontal="left" wrapText="1"/>
    </xf>
    <xf numFmtId="0" fontId="11" fillId="0" borderId="0" xfId="12" applyFont="1" applyAlignment="1" applyProtection="1">
      <alignment horizontal="left" wrapText="1"/>
    </xf>
    <xf numFmtId="2" fontId="11" fillId="0" borderId="0" xfId="12" applyNumberFormat="1" applyFont="1" applyAlignment="1" applyProtection="1">
      <alignment horizontal="right"/>
    </xf>
    <xf numFmtId="39" fontId="11" fillId="0" borderId="0" xfId="12" applyNumberFormat="1" applyFont="1" applyAlignment="1" applyProtection="1">
      <alignment horizontal="right"/>
    </xf>
    <xf numFmtId="39" fontId="11" fillId="0" borderId="0" xfId="12" applyNumberFormat="1" applyFont="1" applyAlignment="1" applyProtection="1">
      <alignment horizontal="center"/>
    </xf>
    <xf numFmtId="0" fontId="35" fillId="0" borderId="0" xfId="12" applyFont="1" applyAlignment="1" applyProtection="1">
      <alignment horizontal="left" vertical="center" textRotation="90" wrapText="1"/>
    </xf>
    <xf numFmtId="49" fontId="11" fillId="0" borderId="34" xfId="12" applyNumberFormat="1" applyFont="1" applyBorder="1" applyAlignment="1" applyProtection="1">
      <alignment horizontal="right" wrapText="1"/>
    </xf>
    <xf numFmtId="0" fontId="40" fillId="0" borderId="0" xfId="12" applyFont="1" applyAlignment="1" applyProtection="1">
      <alignment horizontal="left" vertical="center"/>
    </xf>
    <xf numFmtId="0" fontId="28" fillId="0" borderId="0" xfId="10" applyFill="1" applyBorder="1" applyAlignment="1" applyProtection="1">
      <alignment horizontal="left" vertical="center"/>
    </xf>
    <xf numFmtId="39" fontId="11" fillId="0" borderId="34" xfId="12" applyNumberFormat="1" applyFont="1" applyBorder="1" applyAlignment="1" applyProtection="1">
      <alignment horizontal="right" vertical="center"/>
    </xf>
    <xf numFmtId="49" fontId="27" fillId="0" borderId="34" xfId="12" applyNumberFormat="1" applyFont="1" applyBorder="1" applyAlignment="1" applyProtection="1">
      <alignment horizontal="left" wrapText="1"/>
    </xf>
    <xf numFmtId="0" fontId="27" fillId="0" borderId="34" xfId="12" applyFont="1" applyBorder="1" applyAlignment="1" applyProtection="1">
      <alignment horizontal="left" wrapText="1"/>
    </xf>
    <xf numFmtId="0" fontId="24" fillId="0" borderId="34" xfId="12" applyBorder="1" applyAlignment="1" applyProtection="1">
      <alignment horizontal="right" vertical="center"/>
    </xf>
    <xf numFmtId="2" fontId="1" fillId="0" borderId="34" xfId="5" applyNumberFormat="1" applyBorder="1" applyAlignment="1" applyProtection="1">
      <alignment horizontal="left" vertical="top"/>
    </xf>
    <xf numFmtId="0" fontId="55" fillId="0" borderId="0" xfId="0" applyFont="1" applyAlignment="1" applyProtection="1">
      <alignment vertical="top"/>
    </xf>
    <xf numFmtId="2" fontId="19" fillId="0" borderId="0" xfId="11" applyNumberFormat="1" applyAlignment="1" applyProtection="1">
      <alignment horizontal="left" vertical="top"/>
    </xf>
    <xf numFmtId="39" fontId="21" fillId="0" borderId="0" xfId="7" applyNumberFormat="1" applyFont="1" applyAlignment="1" applyProtection="1">
      <alignment horizontal="right"/>
    </xf>
    <xf numFmtId="39" fontId="21" fillId="0" borderId="34" xfId="5" applyNumberFormat="1" applyFont="1" applyBorder="1" applyAlignment="1" applyProtection="1">
      <alignment horizontal="right"/>
    </xf>
    <xf numFmtId="0" fontId="23" fillId="0" borderId="0" xfId="5" applyFont="1" applyAlignment="1" applyProtection="1">
      <alignment horizontal="left" vertical="top"/>
    </xf>
    <xf numFmtId="37" fontId="61" fillId="0" borderId="34" xfId="9" applyNumberFormat="1" applyFont="1" applyBorder="1" applyAlignment="1" applyProtection="1">
      <alignment horizontal="right"/>
    </xf>
    <xf numFmtId="0" fontId="11" fillId="0" borderId="34" xfId="9" applyFont="1" applyBorder="1" applyAlignment="1" applyProtection="1">
      <alignment horizontal="left" wrapText="1"/>
    </xf>
    <xf numFmtId="0" fontId="25" fillId="5" borderId="21" xfId="5" applyFont="1" applyFill="1" applyBorder="1" applyProtection="1"/>
    <xf numFmtId="2" fontId="11" fillId="0" borderId="34" xfId="9" applyNumberFormat="1" applyFont="1" applyBorder="1" applyAlignment="1" applyProtection="1">
      <alignment horizontal="right"/>
    </xf>
    <xf numFmtId="39" fontId="61" fillId="0" borderId="35" xfId="9" applyNumberFormat="1" applyFont="1" applyBorder="1" applyAlignment="1" applyProtection="1">
      <alignment horizontal="center" wrapText="1"/>
    </xf>
    <xf numFmtId="39" fontId="61" fillId="0" borderId="41" xfId="9" applyNumberFormat="1" applyFont="1" applyBorder="1" applyAlignment="1" applyProtection="1">
      <alignment horizontal="center" wrapText="1"/>
    </xf>
    <xf numFmtId="39" fontId="11" fillId="5" borderId="34" xfId="9" applyNumberFormat="1" applyFont="1" applyFill="1" applyBorder="1" applyAlignment="1" applyProtection="1">
      <alignment horizontal="center"/>
    </xf>
    <xf numFmtId="0" fontId="26" fillId="0" borderId="0" xfId="9" applyFont="1" applyAlignment="1" applyProtection="1">
      <alignment horizontal="left" vertical="center"/>
    </xf>
    <xf numFmtId="0" fontId="26" fillId="0" borderId="0" xfId="9" applyFont="1" applyAlignment="1" applyProtection="1">
      <alignment horizontal="center" vertical="center"/>
    </xf>
    <xf numFmtId="0" fontId="19" fillId="0" borderId="0" xfId="9" applyAlignment="1" applyProtection="1">
      <alignment horizontal="left" vertical="top"/>
    </xf>
    <xf numFmtId="37" fontId="27" fillId="0" borderId="34" xfId="9" applyNumberFormat="1" applyFont="1" applyBorder="1" applyAlignment="1" applyProtection="1">
      <alignment horizontal="right"/>
    </xf>
    <xf numFmtId="0" fontId="27" fillId="0" borderId="34" xfId="9" applyFont="1" applyBorder="1" applyAlignment="1" applyProtection="1">
      <alignment horizontal="left" wrapText="1"/>
    </xf>
    <xf numFmtId="0" fontId="17" fillId="5" borderId="34" xfId="5" applyFont="1" applyFill="1" applyBorder="1" applyAlignment="1" applyProtection="1">
      <alignment horizontal="left" vertical="center" wrapText="1"/>
    </xf>
    <xf numFmtId="2" fontId="17" fillId="0" borderId="34" xfId="9" applyNumberFormat="1" applyFont="1" applyBorder="1" applyAlignment="1" applyProtection="1">
      <alignment horizontal="right"/>
    </xf>
    <xf numFmtId="39" fontId="27" fillId="0" borderId="34" xfId="9" applyNumberFormat="1" applyFont="1" applyBorder="1" applyAlignment="1" applyProtection="1">
      <alignment horizontal="right"/>
    </xf>
    <xf numFmtId="39" fontId="11" fillId="0" borderId="35" xfId="9" applyNumberFormat="1" applyFont="1" applyBorder="1" applyAlignment="1" applyProtection="1">
      <alignment horizontal="right"/>
    </xf>
    <xf numFmtId="0" fontId="19" fillId="0" borderId="21" xfId="9" applyBorder="1" applyAlignment="1" applyProtection="1">
      <alignment horizontal="left" vertical="top"/>
    </xf>
    <xf numFmtId="3" fontId="29" fillId="0" borderId="0" xfId="10" applyNumberFormat="1" applyFont="1" applyFill="1" applyAlignment="1" applyProtection="1">
      <alignment horizontal="left" vertical="center"/>
    </xf>
    <xf numFmtId="3" fontId="30" fillId="0" borderId="0" xfId="5" applyNumberFormat="1" applyFont="1" applyAlignment="1" applyProtection="1">
      <alignment horizontal="center" vertical="center"/>
    </xf>
    <xf numFmtId="0" fontId="17" fillId="5" borderId="34" xfId="5" applyFont="1" applyFill="1" applyBorder="1" applyAlignment="1" applyProtection="1">
      <alignment horizontal="left" wrapText="1"/>
    </xf>
    <xf numFmtId="0" fontId="10" fillId="0" borderId="0" xfId="6" applyFont="1" applyAlignment="1" applyProtection="1">
      <alignment vertical="center" wrapText="1"/>
    </xf>
    <xf numFmtId="0" fontId="19" fillId="0" borderId="0" xfId="7" applyAlignment="1" applyProtection="1">
      <alignment vertical="center" wrapText="1"/>
    </xf>
  </cellXfs>
  <cellStyles count="32">
    <cellStyle name="Hypertextový odkaz" xfId="10" builtinId="8"/>
    <cellStyle name="Normální" xfId="0" builtinId="0"/>
    <cellStyle name="Normální 10" xfId="5" xr:uid="{00000000-0005-0000-0000-000002000000}"/>
    <cellStyle name="normální 11" xfId="9" xr:uid="{00000000-0005-0000-0000-000003000000}"/>
    <cellStyle name="normální 11 2" xfId="19" xr:uid="{00000000-0005-0000-0000-000004000000}"/>
    <cellStyle name="Normální 13" xfId="15" xr:uid="{00000000-0005-0000-0000-000005000000}"/>
    <cellStyle name="normální 14" xfId="12" xr:uid="{00000000-0005-0000-0000-000006000000}"/>
    <cellStyle name="normální 14 2" xfId="27" xr:uid="{00000000-0005-0000-0000-000007000000}"/>
    <cellStyle name="Normální 17" xfId="16" xr:uid="{00000000-0005-0000-0000-000008000000}"/>
    <cellStyle name="Normální 18" xfId="28" xr:uid="{00000000-0005-0000-0000-000009000000}"/>
    <cellStyle name="Normální 2" xfId="25" xr:uid="{00000000-0005-0000-0000-00000A000000}"/>
    <cellStyle name="normální 2 2" xfId="14" xr:uid="{00000000-0005-0000-0000-00000B000000}"/>
    <cellStyle name="normální 2 2 2" xfId="29" xr:uid="{00000000-0005-0000-0000-00000C000000}"/>
    <cellStyle name="Normální 2 3" xfId="8" xr:uid="{00000000-0005-0000-0000-00000D000000}"/>
    <cellStyle name="Normální 2 3 3" xfId="17" xr:uid="{00000000-0005-0000-0000-00000E000000}"/>
    <cellStyle name="Normální 2 4" xfId="24" xr:uid="{00000000-0005-0000-0000-00000F000000}"/>
    <cellStyle name="Normální 2 7" xfId="18" xr:uid="{00000000-0005-0000-0000-000010000000}"/>
    <cellStyle name="Normální 3" xfId="26" xr:uid="{00000000-0005-0000-0000-000011000000}"/>
    <cellStyle name="Normální 3 2" xfId="1" xr:uid="{00000000-0005-0000-0000-000012000000}"/>
    <cellStyle name="Normální 7" xfId="7" xr:uid="{00000000-0005-0000-0000-000013000000}"/>
    <cellStyle name="Normální 8 2 2" xfId="4" xr:uid="{00000000-0005-0000-0000-000014000000}"/>
    <cellStyle name="Normální 9" xfId="11" xr:uid="{00000000-0005-0000-0000-000015000000}"/>
    <cellStyle name="normální 9 2" xfId="21" xr:uid="{00000000-0005-0000-0000-000016000000}"/>
    <cellStyle name="Normální 9 2 2" xfId="22" xr:uid="{00000000-0005-0000-0000-000017000000}"/>
    <cellStyle name="normální 9 2 3" xfId="30" xr:uid="{567B2777-CDA0-4C6F-A2D3-9303B614F7B7}"/>
    <cellStyle name="normální 9 2 5" xfId="31" xr:uid="{9A6FDC18-AD31-4D51-AA01-2193C5CA3296}"/>
    <cellStyle name="normální 9 4" xfId="13" xr:uid="{00000000-0005-0000-0000-000018000000}"/>
    <cellStyle name="normální 9 5" xfId="20" xr:uid="{00000000-0005-0000-0000-000019000000}"/>
    <cellStyle name="normální_POL.XLS 2" xfId="6" xr:uid="{00000000-0005-0000-0000-00001A000000}"/>
    <cellStyle name="normální_POL.XLS 3" xfId="2" xr:uid="{00000000-0005-0000-0000-00001B000000}"/>
    <cellStyle name="normální_POL.XLS 3 2" xfId="3" xr:uid="{00000000-0005-0000-0000-00001C000000}"/>
    <cellStyle name="normální_POL.XLS_D.2.1. KANALIZACE (AREALOVA+PRIPOJKA)" xfId="23" xr:uid="{00000000-0005-0000-0000-00001D000000}"/>
  </cellStyles>
  <dxfs count="0"/>
  <tableStyles count="0" defaultTableStyle="TableStyleMedium2" defaultPivotStyle="PivotStyleLight16"/>
  <colors>
    <mruColors>
      <color rgb="FF66FF33"/>
      <color rgb="FF00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493%20Depozitar%20Vrchlabi\4%20-%20PD\7%20-%20DPS%20-%20po%20zmene%20etapizace\I.%20ETAPA%20-%20PRISTAVBA%20DEPOZITARE\ROZPOCET\ROZPOCET%20-%20XLS\TO-344-06%20DPS%20-%20SOUH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Zakazky%20z%20S\573%20-%20Domov%20pro%20seniory%20-%20Vrchlabi\2021-01-27%20Uprava%20rozpoctu%20BP%20dle%20Capka\Podklady\TO-344-06%20DPS%20-%20SOUHR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1\projects\Documents%20and%20Settings\vavra\Desktop\vavra\project\daikin\daikin%20II\CONTRACT\Elma-nab-31.8.04\3117806.03%2031.8.2004%20Daikin%20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407%20Transformace%20DOZP%20Hlinany\01%20Rekonstrukce%20Teplice\4%20-%20VD\4%20-%20DSP\Rozpocet\TO-407-01%20-%20DSP-rozpoce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380-01%20Hotel%20CLARION%20Ostrava\3b_DPS\PD%20-%20Rozpocet\000-Kryc&#237;%20li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roz.  vč. kapitol"/>
      <sheetName val="Lightning protection"/>
      <sheetName val="22 kV Switching"/>
      <sheetName val="L.V. Power Supply "/>
      <sheetName val="SLP"/>
      <sheetName val="EXTERNAL LIGHTING"/>
      <sheetName val="Outdoor LV connections"/>
      <sheetName val="PRODUCTION HALL"/>
      <sheetName val="SO 33"/>
      <sheetName val="SO34"/>
      <sheetName val="ELECTRICAL ENERGY SO 35"/>
      <sheetName val="ELECTRICAL ENERGY SO 48,49"/>
      <sheetName val="ELECTRICAL ENERGY SO 50"/>
      <sheetName val="Transformer Station TS-2 "/>
      <sheetName val="Earthing Systém SO 32, 33, 34"/>
      <sheetName val="Rekapitulace roz_  vč_ kapit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vba"/>
      <sheetName val="001-B.1. Priprava uzemi"/>
      <sheetName val="002-A.1. Archstav  reseni"/>
      <sheetName val="002-A.2.1. Zakladani"/>
      <sheetName val="002-A.2.2. Zelbet konstrukce"/>
      <sheetName val="002-A.2.3.OK"/>
      <sheetName val="002-A.3.1. Vytapeni"/>
      <sheetName val="002-A.3.2. Chlad"/>
      <sheetName val="002-A.3.5. ZTI"/>
      <sheetName val="002-A.3.11.1. SADOVE UPRAVY"/>
      <sheetName val="003-B.1. KOMUNIK"/>
      <sheetName val="003-B.2. KANALIZAC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3"/>
  <sheetViews>
    <sheetView showGridLines="0" tabSelected="1" topLeftCell="B1" zoomScaleNormal="100" zoomScaleSheetLayoutView="75" workbookViewId="0">
      <selection activeCell="B1" sqref="B1"/>
    </sheetView>
  </sheetViews>
  <sheetFormatPr defaultRowHeight="12.75"/>
  <cols>
    <col min="1" max="1" width="0.5703125" style="1" hidden="1" customWidth="1"/>
    <col min="2" max="2" width="7.140625" style="1" customWidth="1"/>
    <col min="3" max="3" width="13.42578125" style="1" customWidth="1"/>
    <col min="4" max="4" width="19.7109375" style="1" customWidth="1"/>
    <col min="5" max="5" width="26.85546875" style="1" customWidth="1"/>
    <col min="6" max="9" width="16.7109375" style="1" customWidth="1"/>
    <col min="10" max="10" width="17.85546875" style="1" customWidth="1"/>
    <col min="11" max="11" width="12.85546875" style="1" customWidth="1"/>
    <col min="12" max="13" width="10.7109375" style="1" customWidth="1"/>
    <col min="14" max="256" width="9.140625" style="1"/>
    <col min="257" max="257" width="0" style="1" hidden="1" customWidth="1"/>
    <col min="258" max="258" width="7.140625" style="1" customWidth="1"/>
    <col min="259" max="259" width="13.42578125" style="1" customWidth="1"/>
    <col min="260" max="260" width="19.7109375" style="1" customWidth="1"/>
    <col min="261" max="261" width="26.85546875" style="1" customWidth="1"/>
    <col min="262" max="265" width="16.7109375" style="1" customWidth="1"/>
    <col min="266" max="266" width="17.85546875" style="1" customWidth="1"/>
    <col min="267" max="267" width="12.85546875" style="1" customWidth="1"/>
    <col min="268" max="269" width="10.7109375" style="1" customWidth="1"/>
    <col min="270" max="512" width="9.140625" style="1"/>
    <col min="513" max="513" width="0" style="1" hidden="1" customWidth="1"/>
    <col min="514" max="514" width="7.140625" style="1" customWidth="1"/>
    <col min="515" max="515" width="13.42578125" style="1" customWidth="1"/>
    <col min="516" max="516" width="19.7109375" style="1" customWidth="1"/>
    <col min="517" max="517" width="26.85546875" style="1" customWidth="1"/>
    <col min="518" max="521" width="16.7109375" style="1" customWidth="1"/>
    <col min="522" max="522" width="17.85546875" style="1" customWidth="1"/>
    <col min="523" max="523" width="12.85546875" style="1" customWidth="1"/>
    <col min="524" max="525" width="10.7109375" style="1" customWidth="1"/>
    <col min="526" max="768" width="9.140625" style="1"/>
    <col min="769" max="769" width="0" style="1" hidden="1" customWidth="1"/>
    <col min="770" max="770" width="7.140625" style="1" customWidth="1"/>
    <col min="771" max="771" width="13.42578125" style="1" customWidth="1"/>
    <col min="772" max="772" width="19.7109375" style="1" customWidth="1"/>
    <col min="773" max="773" width="26.85546875" style="1" customWidth="1"/>
    <col min="774" max="777" width="16.7109375" style="1" customWidth="1"/>
    <col min="778" max="778" width="17.85546875" style="1" customWidth="1"/>
    <col min="779" max="779" width="12.85546875" style="1" customWidth="1"/>
    <col min="780" max="781" width="10.7109375" style="1" customWidth="1"/>
    <col min="782" max="1024" width="9.140625" style="1"/>
    <col min="1025" max="1025" width="0" style="1" hidden="1" customWidth="1"/>
    <col min="1026" max="1026" width="7.140625" style="1" customWidth="1"/>
    <col min="1027" max="1027" width="13.42578125" style="1" customWidth="1"/>
    <col min="1028" max="1028" width="19.7109375" style="1" customWidth="1"/>
    <col min="1029" max="1029" width="26.85546875" style="1" customWidth="1"/>
    <col min="1030" max="1033" width="16.7109375" style="1" customWidth="1"/>
    <col min="1034" max="1034" width="17.85546875" style="1" customWidth="1"/>
    <col min="1035" max="1035" width="12.85546875" style="1" customWidth="1"/>
    <col min="1036" max="1037" width="10.7109375" style="1" customWidth="1"/>
    <col min="1038" max="1280" width="9.140625" style="1"/>
    <col min="1281" max="1281" width="0" style="1" hidden="1" customWidth="1"/>
    <col min="1282" max="1282" width="7.140625" style="1" customWidth="1"/>
    <col min="1283" max="1283" width="13.42578125" style="1" customWidth="1"/>
    <col min="1284" max="1284" width="19.7109375" style="1" customWidth="1"/>
    <col min="1285" max="1285" width="26.85546875" style="1" customWidth="1"/>
    <col min="1286" max="1289" width="16.7109375" style="1" customWidth="1"/>
    <col min="1290" max="1290" width="17.85546875" style="1" customWidth="1"/>
    <col min="1291" max="1291" width="12.85546875" style="1" customWidth="1"/>
    <col min="1292" max="1293" width="10.7109375" style="1" customWidth="1"/>
    <col min="1294" max="1536" width="9.140625" style="1"/>
    <col min="1537" max="1537" width="0" style="1" hidden="1" customWidth="1"/>
    <col min="1538" max="1538" width="7.140625" style="1" customWidth="1"/>
    <col min="1539" max="1539" width="13.42578125" style="1" customWidth="1"/>
    <col min="1540" max="1540" width="19.7109375" style="1" customWidth="1"/>
    <col min="1541" max="1541" width="26.85546875" style="1" customWidth="1"/>
    <col min="1542" max="1545" width="16.7109375" style="1" customWidth="1"/>
    <col min="1546" max="1546" width="17.85546875" style="1" customWidth="1"/>
    <col min="1547" max="1547" width="12.85546875" style="1" customWidth="1"/>
    <col min="1548" max="1549" width="10.7109375" style="1" customWidth="1"/>
    <col min="1550" max="1792" width="9.140625" style="1"/>
    <col min="1793" max="1793" width="0" style="1" hidden="1" customWidth="1"/>
    <col min="1794" max="1794" width="7.140625" style="1" customWidth="1"/>
    <col min="1795" max="1795" width="13.42578125" style="1" customWidth="1"/>
    <col min="1796" max="1796" width="19.7109375" style="1" customWidth="1"/>
    <col min="1797" max="1797" width="26.85546875" style="1" customWidth="1"/>
    <col min="1798" max="1801" width="16.7109375" style="1" customWidth="1"/>
    <col min="1802" max="1802" width="17.85546875" style="1" customWidth="1"/>
    <col min="1803" max="1803" width="12.85546875" style="1" customWidth="1"/>
    <col min="1804" max="1805" width="10.7109375" style="1" customWidth="1"/>
    <col min="1806" max="2048" width="9.140625" style="1"/>
    <col min="2049" max="2049" width="0" style="1" hidden="1" customWidth="1"/>
    <col min="2050" max="2050" width="7.140625" style="1" customWidth="1"/>
    <col min="2051" max="2051" width="13.42578125" style="1" customWidth="1"/>
    <col min="2052" max="2052" width="19.7109375" style="1" customWidth="1"/>
    <col min="2053" max="2053" width="26.85546875" style="1" customWidth="1"/>
    <col min="2054" max="2057" width="16.7109375" style="1" customWidth="1"/>
    <col min="2058" max="2058" width="17.85546875" style="1" customWidth="1"/>
    <col min="2059" max="2059" width="12.85546875" style="1" customWidth="1"/>
    <col min="2060" max="2061" width="10.7109375" style="1" customWidth="1"/>
    <col min="2062" max="2304" width="9.140625" style="1"/>
    <col min="2305" max="2305" width="0" style="1" hidden="1" customWidth="1"/>
    <col min="2306" max="2306" width="7.140625" style="1" customWidth="1"/>
    <col min="2307" max="2307" width="13.42578125" style="1" customWidth="1"/>
    <col min="2308" max="2308" width="19.7109375" style="1" customWidth="1"/>
    <col min="2309" max="2309" width="26.85546875" style="1" customWidth="1"/>
    <col min="2310" max="2313" width="16.7109375" style="1" customWidth="1"/>
    <col min="2314" max="2314" width="17.85546875" style="1" customWidth="1"/>
    <col min="2315" max="2315" width="12.85546875" style="1" customWidth="1"/>
    <col min="2316" max="2317" width="10.7109375" style="1" customWidth="1"/>
    <col min="2318" max="2560" width="9.140625" style="1"/>
    <col min="2561" max="2561" width="0" style="1" hidden="1" customWidth="1"/>
    <col min="2562" max="2562" width="7.140625" style="1" customWidth="1"/>
    <col min="2563" max="2563" width="13.42578125" style="1" customWidth="1"/>
    <col min="2564" max="2564" width="19.7109375" style="1" customWidth="1"/>
    <col min="2565" max="2565" width="26.85546875" style="1" customWidth="1"/>
    <col min="2566" max="2569" width="16.7109375" style="1" customWidth="1"/>
    <col min="2570" max="2570" width="17.85546875" style="1" customWidth="1"/>
    <col min="2571" max="2571" width="12.85546875" style="1" customWidth="1"/>
    <col min="2572" max="2573" width="10.7109375" style="1" customWidth="1"/>
    <col min="2574" max="2816" width="9.140625" style="1"/>
    <col min="2817" max="2817" width="0" style="1" hidden="1" customWidth="1"/>
    <col min="2818" max="2818" width="7.140625" style="1" customWidth="1"/>
    <col min="2819" max="2819" width="13.42578125" style="1" customWidth="1"/>
    <col min="2820" max="2820" width="19.7109375" style="1" customWidth="1"/>
    <col min="2821" max="2821" width="26.85546875" style="1" customWidth="1"/>
    <col min="2822" max="2825" width="16.7109375" style="1" customWidth="1"/>
    <col min="2826" max="2826" width="17.85546875" style="1" customWidth="1"/>
    <col min="2827" max="2827" width="12.85546875" style="1" customWidth="1"/>
    <col min="2828" max="2829" width="10.7109375" style="1" customWidth="1"/>
    <col min="2830" max="3072" width="9.140625" style="1"/>
    <col min="3073" max="3073" width="0" style="1" hidden="1" customWidth="1"/>
    <col min="3074" max="3074" width="7.140625" style="1" customWidth="1"/>
    <col min="3075" max="3075" width="13.42578125" style="1" customWidth="1"/>
    <col min="3076" max="3076" width="19.7109375" style="1" customWidth="1"/>
    <col min="3077" max="3077" width="26.85546875" style="1" customWidth="1"/>
    <col min="3078" max="3081" width="16.7109375" style="1" customWidth="1"/>
    <col min="3082" max="3082" width="17.85546875" style="1" customWidth="1"/>
    <col min="3083" max="3083" width="12.85546875" style="1" customWidth="1"/>
    <col min="3084" max="3085" width="10.7109375" style="1" customWidth="1"/>
    <col min="3086" max="3328" width="9.140625" style="1"/>
    <col min="3329" max="3329" width="0" style="1" hidden="1" customWidth="1"/>
    <col min="3330" max="3330" width="7.140625" style="1" customWidth="1"/>
    <col min="3331" max="3331" width="13.42578125" style="1" customWidth="1"/>
    <col min="3332" max="3332" width="19.7109375" style="1" customWidth="1"/>
    <col min="3333" max="3333" width="26.85546875" style="1" customWidth="1"/>
    <col min="3334" max="3337" width="16.7109375" style="1" customWidth="1"/>
    <col min="3338" max="3338" width="17.85546875" style="1" customWidth="1"/>
    <col min="3339" max="3339" width="12.85546875" style="1" customWidth="1"/>
    <col min="3340" max="3341" width="10.7109375" style="1" customWidth="1"/>
    <col min="3342" max="3584" width="9.140625" style="1"/>
    <col min="3585" max="3585" width="0" style="1" hidden="1" customWidth="1"/>
    <col min="3586" max="3586" width="7.140625" style="1" customWidth="1"/>
    <col min="3587" max="3587" width="13.42578125" style="1" customWidth="1"/>
    <col min="3588" max="3588" width="19.7109375" style="1" customWidth="1"/>
    <col min="3589" max="3589" width="26.85546875" style="1" customWidth="1"/>
    <col min="3590" max="3593" width="16.7109375" style="1" customWidth="1"/>
    <col min="3594" max="3594" width="17.85546875" style="1" customWidth="1"/>
    <col min="3595" max="3595" width="12.85546875" style="1" customWidth="1"/>
    <col min="3596" max="3597" width="10.7109375" style="1" customWidth="1"/>
    <col min="3598" max="3840" width="9.140625" style="1"/>
    <col min="3841" max="3841" width="0" style="1" hidden="1" customWidth="1"/>
    <col min="3842" max="3842" width="7.140625" style="1" customWidth="1"/>
    <col min="3843" max="3843" width="13.42578125" style="1" customWidth="1"/>
    <col min="3844" max="3844" width="19.7109375" style="1" customWidth="1"/>
    <col min="3845" max="3845" width="26.85546875" style="1" customWidth="1"/>
    <col min="3846" max="3849" width="16.7109375" style="1" customWidth="1"/>
    <col min="3850" max="3850" width="17.85546875" style="1" customWidth="1"/>
    <col min="3851" max="3851" width="12.85546875" style="1" customWidth="1"/>
    <col min="3852" max="3853" width="10.7109375" style="1" customWidth="1"/>
    <col min="3854" max="4096" width="9.140625" style="1"/>
    <col min="4097" max="4097" width="0" style="1" hidden="1" customWidth="1"/>
    <col min="4098" max="4098" width="7.140625" style="1" customWidth="1"/>
    <col min="4099" max="4099" width="13.42578125" style="1" customWidth="1"/>
    <col min="4100" max="4100" width="19.7109375" style="1" customWidth="1"/>
    <col min="4101" max="4101" width="26.85546875" style="1" customWidth="1"/>
    <col min="4102" max="4105" width="16.7109375" style="1" customWidth="1"/>
    <col min="4106" max="4106" width="17.85546875" style="1" customWidth="1"/>
    <col min="4107" max="4107" width="12.85546875" style="1" customWidth="1"/>
    <col min="4108" max="4109" width="10.7109375" style="1" customWidth="1"/>
    <col min="4110" max="4352" width="9.140625" style="1"/>
    <col min="4353" max="4353" width="0" style="1" hidden="1" customWidth="1"/>
    <col min="4354" max="4354" width="7.140625" style="1" customWidth="1"/>
    <col min="4355" max="4355" width="13.42578125" style="1" customWidth="1"/>
    <col min="4356" max="4356" width="19.7109375" style="1" customWidth="1"/>
    <col min="4357" max="4357" width="26.85546875" style="1" customWidth="1"/>
    <col min="4358" max="4361" width="16.7109375" style="1" customWidth="1"/>
    <col min="4362" max="4362" width="17.85546875" style="1" customWidth="1"/>
    <col min="4363" max="4363" width="12.85546875" style="1" customWidth="1"/>
    <col min="4364" max="4365" width="10.7109375" style="1" customWidth="1"/>
    <col min="4366" max="4608" width="9.140625" style="1"/>
    <col min="4609" max="4609" width="0" style="1" hidden="1" customWidth="1"/>
    <col min="4610" max="4610" width="7.140625" style="1" customWidth="1"/>
    <col min="4611" max="4611" width="13.42578125" style="1" customWidth="1"/>
    <col min="4612" max="4612" width="19.7109375" style="1" customWidth="1"/>
    <col min="4613" max="4613" width="26.85546875" style="1" customWidth="1"/>
    <col min="4614" max="4617" width="16.7109375" style="1" customWidth="1"/>
    <col min="4618" max="4618" width="17.85546875" style="1" customWidth="1"/>
    <col min="4619" max="4619" width="12.85546875" style="1" customWidth="1"/>
    <col min="4620" max="4621" width="10.7109375" style="1" customWidth="1"/>
    <col min="4622" max="4864" width="9.140625" style="1"/>
    <col min="4865" max="4865" width="0" style="1" hidden="1" customWidth="1"/>
    <col min="4866" max="4866" width="7.140625" style="1" customWidth="1"/>
    <col min="4867" max="4867" width="13.42578125" style="1" customWidth="1"/>
    <col min="4868" max="4868" width="19.7109375" style="1" customWidth="1"/>
    <col min="4869" max="4869" width="26.85546875" style="1" customWidth="1"/>
    <col min="4870" max="4873" width="16.7109375" style="1" customWidth="1"/>
    <col min="4874" max="4874" width="17.85546875" style="1" customWidth="1"/>
    <col min="4875" max="4875" width="12.85546875" style="1" customWidth="1"/>
    <col min="4876" max="4877" width="10.7109375" style="1" customWidth="1"/>
    <col min="4878" max="5120" width="9.140625" style="1"/>
    <col min="5121" max="5121" width="0" style="1" hidden="1" customWidth="1"/>
    <col min="5122" max="5122" width="7.140625" style="1" customWidth="1"/>
    <col min="5123" max="5123" width="13.42578125" style="1" customWidth="1"/>
    <col min="5124" max="5124" width="19.7109375" style="1" customWidth="1"/>
    <col min="5125" max="5125" width="26.85546875" style="1" customWidth="1"/>
    <col min="5126" max="5129" width="16.7109375" style="1" customWidth="1"/>
    <col min="5130" max="5130" width="17.85546875" style="1" customWidth="1"/>
    <col min="5131" max="5131" width="12.85546875" style="1" customWidth="1"/>
    <col min="5132" max="5133" width="10.7109375" style="1" customWidth="1"/>
    <col min="5134" max="5376" width="9.140625" style="1"/>
    <col min="5377" max="5377" width="0" style="1" hidden="1" customWidth="1"/>
    <col min="5378" max="5378" width="7.140625" style="1" customWidth="1"/>
    <col min="5379" max="5379" width="13.42578125" style="1" customWidth="1"/>
    <col min="5380" max="5380" width="19.7109375" style="1" customWidth="1"/>
    <col min="5381" max="5381" width="26.85546875" style="1" customWidth="1"/>
    <col min="5382" max="5385" width="16.7109375" style="1" customWidth="1"/>
    <col min="5386" max="5386" width="17.85546875" style="1" customWidth="1"/>
    <col min="5387" max="5387" width="12.85546875" style="1" customWidth="1"/>
    <col min="5388" max="5389" width="10.7109375" style="1" customWidth="1"/>
    <col min="5390" max="5632" width="9.140625" style="1"/>
    <col min="5633" max="5633" width="0" style="1" hidden="1" customWidth="1"/>
    <col min="5634" max="5634" width="7.140625" style="1" customWidth="1"/>
    <col min="5635" max="5635" width="13.42578125" style="1" customWidth="1"/>
    <col min="5636" max="5636" width="19.7109375" style="1" customWidth="1"/>
    <col min="5637" max="5637" width="26.85546875" style="1" customWidth="1"/>
    <col min="5638" max="5641" width="16.7109375" style="1" customWidth="1"/>
    <col min="5642" max="5642" width="17.85546875" style="1" customWidth="1"/>
    <col min="5643" max="5643" width="12.85546875" style="1" customWidth="1"/>
    <col min="5644" max="5645" width="10.7109375" style="1" customWidth="1"/>
    <col min="5646" max="5888" width="9.140625" style="1"/>
    <col min="5889" max="5889" width="0" style="1" hidden="1" customWidth="1"/>
    <col min="5890" max="5890" width="7.140625" style="1" customWidth="1"/>
    <col min="5891" max="5891" width="13.42578125" style="1" customWidth="1"/>
    <col min="5892" max="5892" width="19.7109375" style="1" customWidth="1"/>
    <col min="5893" max="5893" width="26.85546875" style="1" customWidth="1"/>
    <col min="5894" max="5897" width="16.7109375" style="1" customWidth="1"/>
    <col min="5898" max="5898" width="17.85546875" style="1" customWidth="1"/>
    <col min="5899" max="5899" width="12.85546875" style="1" customWidth="1"/>
    <col min="5900" max="5901" width="10.7109375" style="1" customWidth="1"/>
    <col min="5902" max="6144" width="9.140625" style="1"/>
    <col min="6145" max="6145" width="0" style="1" hidden="1" customWidth="1"/>
    <col min="6146" max="6146" width="7.140625" style="1" customWidth="1"/>
    <col min="6147" max="6147" width="13.42578125" style="1" customWidth="1"/>
    <col min="6148" max="6148" width="19.7109375" style="1" customWidth="1"/>
    <col min="6149" max="6149" width="26.85546875" style="1" customWidth="1"/>
    <col min="6150" max="6153" width="16.7109375" style="1" customWidth="1"/>
    <col min="6154" max="6154" width="17.85546875" style="1" customWidth="1"/>
    <col min="6155" max="6155" width="12.85546875" style="1" customWidth="1"/>
    <col min="6156" max="6157" width="10.7109375" style="1" customWidth="1"/>
    <col min="6158" max="6400" width="9.140625" style="1"/>
    <col min="6401" max="6401" width="0" style="1" hidden="1" customWidth="1"/>
    <col min="6402" max="6402" width="7.140625" style="1" customWidth="1"/>
    <col min="6403" max="6403" width="13.42578125" style="1" customWidth="1"/>
    <col min="6404" max="6404" width="19.7109375" style="1" customWidth="1"/>
    <col min="6405" max="6405" width="26.85546875" style="1" customWidth="1"/>
    <col min="6406" max="6409" width="16.7109375" style="1" customWidth="1"/>
    <col min="6410" max="6410" width="17.85546875" style="1" customWidth="1"/>
    <col min="6411" max="6411" width="12.85546875" style="1" customWidth="1"/>
    <col min="6412" max="6413" width="10.7109375" style="1" customWidth="1"/>
    <col min="6414" max="6656" width="9.140625" style="1"/>
    <col min="6657" max="6657" width="0" style="1" hidden="1" customWidth="1"/>
    <col min="6658" max="6658" width="7.140625" style="1" customWidth="1"/>
    <col min="6659" max="6659" width="13.42578125" style="1" customWidth="1"/>
    <col min="6660" max="6660" width="19.7109375" style="1" customWidth="1"/>
    <col min="6661" max="6661" width="26.85546875" style="1" customWidth="1"/>
    <col min="6662" max="6665" width="16.7109375" style="1" customWidth="1"/>
    <col min="6666" max="6666" width="17.85546875" style="1" customWidth="1"/>
    <col min="6667" max="6667" width="12.85546875" style="1" customWidth="1"/>
    <col min="6668" max="6669" width="10.7109375" style="1" customWidth="1"/>
    <col min="6670" max="6912" width="9.140625" style="1"/>
    <col min="6913" max="6913" width="0" style="1" hidden="1" customWidth="1"/>
    <col min="6914" max="6914" width="7.140625" style="1" customWidth="1"/>
    <col min="6915" max="6915" width="13.42578125" style="1" customWidth="1"/>
    <col min="6916" max="6916" width="19.7109375" style="1" customWidth="1"/>
    <col min="6917" max="6917" width="26.85546875" style="1" customWidth="1"/>
    <col min="6918" max="6921" width="16.7109375" style="1" customWidth="1"/>
    <col min="6922" max="6922" width="17.85546875" style="1" customWidth="1"/>
    <col min="6923" max="6923" width="12.85546875" style="1" customWidth="1"/>
    <col min="6924" max="6925" width="10.7109375" style="1" customWidth="1"/>
    <col min="6926" max="7168" width="9.140625" style="1"/>
    <col min="7169" max="7169" width="0" style="1" hidden="1" customWidth="1"/>
    <col min="7170" max="7170" width="7.140625" style="1" customWidth="1"/>
    <col min="7171" max="7171" width="13.42578125" style="1" customWidth="1"/>
    <col min="7172" max="7172" width="19.7109375" style="1" customWidth="1"/>
    <col min="7173" max="7173" width="26.85546875" style="1" customWidth="1"/>
    <col min="7174" max="7177" width="16.7109375" style="1" customWidth="1"/>
    <col min="7178" max="7178" width="17.85546875" style="1" customWidth="1"/>
    <col min="7179" max="7179" width="12.85546875" style="1" customWidth="1"/>
    <col min="7180" max="7181" width="10.7109375" style="1" customWidth="1"/>
    <col min="7182" max="7424" width="9.140625" style="1"/>
    <col min="7425" max="7425" width="0" style="1" hidden="1" customWidth="1"/>
    <col min="7426" max="7426" width="7.140625" style="1" customWidth="1"/>
    <col min="7427" max="7427" width="13.42578125" style="1" customWidth="1"/>
    <col min="7428" max="7428" width="19.7109375" style="1" customWidth="1"/>
    <col min="7429" max="7429" width="26.85546875" style="1" customWidth="1"/>
    <col min="7430" max="7433" width="16.7109375" style="1" customWidth="1"/>
    <col min="7434" max="7434" width="17.85546875" style="1" customWidth="1"/>
    <col min="7435" max="7435" width="12.85546875" style="1" customWidth="1"/>
    <col min="7436" max="7437" width="10.7109375" style="1" customWidth="1"/>
    <col min="7438" max="7680" width="9.140625" style="1"/>
    <col min="7681" max="7681" width="0" style="1" hidden="1" customWidth="1"/>
    <col min="7682" max="7682" width="7.140625" style="1" customWidth="1"/>
    <col min="7683" max="7683" width="13.42578125" style="1" customWidth="1"/>
    <col min="7684" max="7684" width="19.7109375" style="1" customWidth="1"/>
    <col min="7685" max="7685" width="26.85546875" style="1" customWidth="1"/>
    <col min="7686" max="7689" width="16.7109375" style="1" customWidth="1"/>
    <col min="7690" max="7690" width="17.85546875" style="1" customWidth="1"/>
    <col min="7691" max="7691" width="12.85546875" style="1" customWidth="1"/>
    <col min="7692" max="7693" width="10.7109375" style="1" customWidth="1"/>
    <col min="7694" max="7936" width="9.140625" style="1"/>
    <col min="7937" max="7937" width="0" style="1" hidden="1" customWidth="1"/>
    <col min="7938" max="7938" width="7.140625" style="1" customWidth="1"/>
    <col min="7939" max="7939" width="13.42578125" style="1" customWidth="1"/>
    <col min="7940" max="7940" width="19.7109375" style="1" customWidth="1"/>
    <col min="7941" max="7941" width="26.85546875" style="1" customWidth="1"/>
    <col min="7942" max="7945" width="16.7109375" style="1" customWidth="1"/>
    <col min="7946" max="7946" width="17.85546875" style="1" customWidth="1"/>
    <col min="7947" max="7947" width="12.85546875" style="1" customWidth="1"/>
    <col min="7948" max="7949" width="10.7109375" style="1" customWidth="1"/>
    <col min="7950" max="8192" width="9.140625" style="1"/>
    <col min="8193" max="8193" width="0" style="1" hidden="1" customWidth="1"/>
    <col min="8194" max="8194" width="7.140625" style="1" customWidth="1"/>
    <col min="8195" max="8195" width="13.42578125" style="1" customWidth="1"/>
    <col min="8196" max="8196" width="19.7109375" style="1" customWidth="1"/>
    <col min="8197" max="8197" width="26.85546875" style="1" customWidth="1"/>
    <col min="8198" max="8201" width="16.7109375" style="1" customWidth="1"/>
    <col min="8202" max="8202" width="17.85546875" style="1" customWidth="1"/>
    <col min="8203" max="8203" width="12.85546875" style="1" customWidth="1"/>
    <col min="8204" max="8205" width="10.7109375" style="1" customWidth="1"/>
    <col min="8206" max="8448" width="9.140625" style="1"/>
    <col min="8449" max="8449" width="0" style="1" hidden="1" customWidth="1"/>
    <col min="8450" max="8450" width="7.140625" style="1" customWidth="1"/>
    <col min="8451" max="8451" width="13.42578125" style="1" customWidth="1"/>
    <col min="8452" max="8452" width="19.7109375" style="1" customWidth="1"/>
    <col min="8453" max="8453" width="26.85546875" style="1" customWidth="1"/>
    <col min="8454" max="8457" width="16.7109375" style="1" customWidth="1"/>
    <col min="8458" max="8458" width="17.85546875" style="1" customWidth="1"/>
    <col min="8459" max="8459" width="12.85546875" style="1" customWidth="1"/>
    <col min="8460" max="8461" width="10.7109375" style="1" customWidth="1"/>
    <col min="8462" max="8704" width="9.140625" style="1"/>
    <col min="8705" max="8705" width="0" style="1" hidden="1" customWidth="1"/>
    <col min="8706" max="8706" width="7.140625" style="1" customWidth="1"/>
    <col min="8707" max="8707" width="13.42578125" style="1" customWidth="1"/>
    <col min="8708" max="8708" width="19.7109375" style="1" customWidth="1"/>
    <col min="8709" max="8709" width="26.85546875" style="1" customWidth="1"/>
    <col min="8710" max="8713" width="16.7109375" style="1" customWidth="1"/>
    <col min="8714" max="8714" width="17.85546875" style="1" customWidth="1"/>
    <col min="8715" max="8715" width="12.85546875" style="1" customWidth="1"/>
    <col min="8716" max="8717" width="10.7109375" style="1" customWidth="1"/>
    <col min="8718" max="8960" width="9.140625" style="1"/>
    <col min="8961" max="8961" width="0" style="1" hidden="1" customWidth="1"/>
    <col min="8962" max="8962" width="7.140625" style="1" customWidth="1"/>
    <col min="8963" max="8963" width="13.42578125" style="1" customWidth="1"/>
    <col min="8964" max="8964" width="19.7109375" style="1" customWidth="1"/>
    <col min="8965" max="8965" width="26.85546875" style="1" customWidth="1"/>
    <col min="8966" max="8969" width="16.7109375" style="1" customWidth="1"/>
    <col min="8970" max="8970" width="17.85546875" style="1" customWidth="1"/>
    <col min="8971" max="8971" width="12.85546875" style="1" customWidth="1"/>
    <col min="8972" max="8973" width="10.7109375" style="1" customWidth="1"/>
    <col min="8974" max="9216" width="9.140625" style="1"/>
    <col min="9217" max="9217" width="0" style="1" hidden="1" customWidth="1"/>
    <col min="9218" max="9218" width="7.140625" style="1" customWidth="1"/>
    <col min="9219" max="9219" width="13.42578125" style="1" customWidth="1"/>
    <col min="9220" max="9220" width="19.7109375" style="1" customWidth="1"/>
    <col min="9221" max="9221" width="26.85546875" style="1" customWidth="1"/>
    <col min="9222" max="9225" width="16.7109375" style="1" customWidth="1"/>
    <col min="9226" max="9226" width="17.85546875" style="1" customWidth="1"/>
    <col min="9227" max="9227" width="12.85546875" style="1" customWidth="1"/>
    <col min="9228" max="9229" width="10.7109375" style="1" customWidth="1"/>
    <col min="9230" max="9472" width="9.140625" style="1"/>
    <col min="9473" max="9473" width="0" style="1" hidden="1" customWidth="1"/>
    <col min="9474" max="9474" width="7.140625" style="1" customWidth="1"/>
    <col min="9475" max="9475" width="13.42578125" style="1" customWidth="1"/>
    <col min="9476" max="9476" width="19.7109375" style="1" customWidth="1"/>
    <col min="9477" max="9477" width="26.85546875" style="1" customWidth="1"/>
    <col min="9478" max="9481" width="16.7109375" style="1" customWidth="1"/>
    <col min="9482" max="9482" width="17.85546875" style="1" customWidth="1"/>
    <col min="9483" max="9483" width="12.85546875" style="1" customWidth="1"/>
    <col min="9484" max="9485" width="10.7109375" style="1" customWidth="1"/>
    <col min="9486" max="9728" width="9.140625" style="1"/>
    <col min="9729" max="9729" width="0" style="1" hidden="1" customWidth="1"/>
    <col min="9730" max="9730" width="7.140625" style="1" customWidth="1"/>
    <col min="9731" max="9731" width="13.42578125" style="1" customWidth="1"/>
    <col min="9732" max="9732" width="19.7109375" style="1" customWidth="1"/>
    <col min="9733" max="9733" width="26.85546875" style="1" customWidth="1"/>
    <col min="9734" max="9737" width="16.7109375" style="1" customWidth="1"/>
    <col min="9738" max="9738" width="17.85546875" style="1" customWidth="1"/>
    <col min="9739" max="9739" width="12.85546875" style="1" customWidth="1"/>
    <col min="9740" max="9741" width="10.7109375" style="1" customWidth="1"/>
    <col min="9742" max="9984" width="9.140625" style="1"/>
    <col min="9985" max="9985" width="0" style="1" hidden="1" customWidth="1"/>
    <col min="9986" max="9986" width="7.140625" style="1" customWidth="1"/>
    <col min="9987" max="9987" width="13.42578125" style="1" customWidth="1"/>
    <col min="9988" max="9988" width="19.7109375" style="1" customWidth="1"/>
    <col min="9989" max="9989" width="26.85546875" style="1" customWidth="1"/>
    <col min="9990" max="9993" width="16.7109375" style="1" customWidth="1"/>
    <col min="9994" max="9994" width="17.85546875" style="1" customWidth="1"/>
    <col min="9995" max="9995" width="12.85546875" style="1" customWidth="1"/>
    <col min="9996" max="9997" width="10.7109375" style="1" customWidth="1"/>
    <col min="9998" max="10240" width="9.140625" style="1"/>
    <col min="10241" max="10241" width="0" style="1" hidden="1" customWidth="1"/>
    <col min="10242" max="10242" width="7.140625" style="1" customWidth="1"/>
    <col min="10243" max="10243" width="13.42578125" style="1" customWidth="1"/>
    <col min="10244" max="10244" width="19.7109375" style="1" customWidth="1"/>
    <col min="10245" max="10245" width="26.85546875" style="1" customWidth="1"/>
    <col min="10246" max="10249" width="16.7109375" style="1" customWidth="1"/>
    <col min="10250" max="10250" width="17.85546875" style="1" customWidth="1"/>
    <col min="10251" max="10251" width="12.85546875" style="1" customWidth="1"/>
    <col min="10252" max="10253" width="10.7109375" style="1" customWidth="1"/>
    <col min="10254" max="10496" width="9.140625" style="1"/>
    <col min="10497" max="10497" width="0" style="1" hidden="1" customWidth="1"/>
    <col min="10498" max="10498" width="7.140625" style="1" customWidth="1"/>
    <col min="10499" max="10499" width="13.42578125" style="1" customWidth="1"/>
    <col min="10500" max="10500" width="19.7109375" style="1" customWidth="1"/>
    <col min="10501" max="10501" width="26.85546875" style="1" customWidth="1"/>
    <col min="10502" max="10505" width="16.7109375" style="1" customWidth="1"/>
    <col min="10506" max="10506" width="17.85546875" style="1" customWidth="1"/>
    <col min="10507" max="10507" width="12.85546875" style="1" customWidth="1"/>
    <col min="10508" max="10509" width="10.7109375" style="1" customWidth="1"/>
    <col min="10510" max="10752" width="9.140625" style="1"/>
    <col min="10753" max="10753" width="0" style="1" hidden="1" customWidth="1"/>
    <col min="10754" max="10754" width="7.140625" style="1" customWidth="1"/>
    <col min="10755" max="10755" width="13.42578125" style="1" customWidth="1"/>
    <col min="10756" max="10756" width="19.7109375" style="1" customWidth="1"/>
    <col min="10757" max="10757" width="26.85546875" style="1" customWidth="1"/>
    <col min="10758" max="10761" width="16.7109375" style="1" customWidth="1"/>
    <col min="10762" max="10762" width="17.85546875" style="1" customWidth="1"/>
    <col min="10763" max="10763" width="12.85546875" style="1" customWidth="1"/>
    <col min="10764" max="10765" width="10.7109375" style="1" customWidth="1"/>
    <col min="10766" max="11008" width="9.140625" style="1"/>
    <col min="11009" max="11009" width="0" style="1" hidden="1" customWidth="1"/>
    <col min="11010" max="11010" width="7.140625" style="1" customWidth="1"/>
    <col min="11011" max="11011" width="13.42578125" style="1" customWidth="1"/>
    <col min="11012" max="11012" width="19.7109375" style="1" customWidth="1"/>
    <col min="11013" max="11013" width="26.85546875" style="1" customWidth="1"/>
    <col min="11014" max="11017" width="16.7109375" style="1" customWidth="1"/>
    <col min="11018" max="11018" width="17.85546875" style="1" customWidth="1"/>
    <col min="11019" max="11019" width="12.85546875" style="1" customWidth="1"/>
    <col min="11020" max="11021" width="10.7109375" style="1" customWidth="1"/>
    <col min="11022" max="11264" width="9.140625" style="1"/>
    <col min="11265" max="11265" width="0" style="1" hidden="1" customWidth="1"/>
    <col min="11266" max="11266" width="7.140625" style="1" customWidth="1"/>
    <col min="11267" max="11267" width="13.42578125" style="1" customWidth="1"/>
    <col min="11268" max="11268" width="19.7109375" style="1" customWidth="1"/>
    <col min="11269" max="11269" width="26.85546875" style="1" customWidth="1"/>
    <col min="11270" max="11273" width="16.7109375" style="1" customWidth="1"/>
    <col min="11274" max="11274" width="17.85546875" style="1" customWidth="1"/>
    <col min="11275" max="11275" width="12.85546875" style="1" customWidth="1"/>
    <col min="11276" max="11277" width="10.7109375" style="1" customWidth="1"/>
    <col min="11278" max="11520" width="9.140625" style="1"/>
    <col min="11521" max="11521" width="0" style="1" hidden="1" customWidth="1"/>
    <col min="11522" max="11522" width="7.140625" style="1" customWidth="1"/>
    <col min="11523" max="11523" width="13.42578125" style="1" customWidth="1"/>
    <col min="11524" max="11524" width="19.7109375" style="1" customWidth="1"/>
    <col min="11525" max="11525" width="26.85546875" style="1" customWidth="1"/>
    <col min="11526" max="11529" width="16.7109375" style="1" customWidth="1"/>
    <col min="11530" max="11530" width="17.85546875" style="1" customWidth="1"/>
    <col min="11531" max="11531" width="12.85546875" style="1" customWidth="1"/>
    <col min="11532" max="11533" width="10.7109375" style="1" customWidth="1"/>
    <col min="11534" max="11776" width="9.140625" style="1"/>
    <col min="11777" max="11777" width="0" style="1" hidden="1" customWidth="1"/>
    <col min="11778" max="11778" width="7.140625" style="1" customWidth="1"/>
    <col min="11779" max="11779" width="13.42578125" style="1" customWidth="1"/>
    <col min="11780" max="11780" width="19.7109375" style="1" customWidth="1"/>
    <col min="11781" max="11781" width="26.85546875" style="1" customWidth="1"/>
    <col min="11782" max="11785" width="16.7109375" style="1" customWidth="1"/>
    <col min="11786" max="11786" width="17.85546875" style="1" customWidth="1"/>
    <col min="11787" max="11787" width="12.85546875" style="1" customWidth="1"/>
    <col min="11788" max="11789" width="10.7109375" style="1" customWidth="1"/>
    <col min="11790" max="12032" width="9.140625" style="1"/>
    <col min="12033" max="12033" width="0" style="1" hidden="1" customWidth="1"/>
    <col min="12034" max="12034" width="7.140625" style="1" customWidth="1"/>
    <col min="12035" max="12035" width="13.42578125" style="1" customWidth="1"/>
    <col min="12036" max="12036" width="19.7109375" style="1" customWidth="1"/>
    <col min="12037" max="12037" width="26.85546875" style="1" customWidth="1"/>
    <col min="12038" max="12041" width="16.7109375" style="1" customWidth="1"/>
    <col min="12042" max="12042" width="17.85546875" style="1" customWidth="1"/>
    <col min="12043" max="12043" width="12.85546875" style="1" customWidth="1"/>
    <col min="12044" max="12045" width="10.7109375" style="1" customWidth="1"/>
    <col min="12046" max="12288" width="9.140625" style="1"/>
    <col min="12289" max="12289" width="0" style="1" hidden="1" customWidth="1"/>
    <col min="12290" max="12290" width="7.140625" style="1" customWidth="1"/>
    <col min="12291" max="12291" width="13.42578125" style="1" customWidth="1"/>
    <col min="12292" max="12292" width="19.7109375" style="1" customWidth="1"/>
    <col min="12293" max="12293" width="26.85546875" style="1" customWidth="1"/>
    <col min="12294" max="12297" width="16.7109375" style="1" customWidth="1"/>
    <col min="12298" max="12298" width="17.85546875" style="1" customWidth="1"/>
    <col min="12299" max="12299" width="12.85546875" style="1" customWidth="1"/>
    <col min="12300" max="12301" width="10.7109375" style="1" customWidth="1"/>
    <col min="12302" max="12544" width="9.140625" style="1"/>
    <col min="12545" max="12545" width="0" style="1" hidden="1" customWidth="1"/>
    <col min="12546" max="12546" width="7.140625" style="1" customWidth="1"/>
    <col min="12547" max="12547" width="13.42578125" style="1" customWidth="1"/>
    <col min="12548" max="12548" width="19.7109375" style="1" customWidth="1"/>
    <col min="12549" max="12549" width="26.85546875" style="1" customWidth="1"/>
    <col min="12550" max="12553" width="16.7109375" style="1" customWidth="1"/>
    <col min="12554" max="12554" width="17.85546875" style="1" customWidth="1"/>
    <col min="12555" max="12555" width="12.85546875" style="1" customWidth="1"/>
    <col min="12556" max="12557" width="10.7109375" style="1" customWidth="1"/>
    <col min="12558" max="12800" width="9.140625" style="1"/>
    <col min="12801" max="12801" width="0" style="1" hidden="1" customWidth="1"/>
    <col min="12802" max="12802" width="7.140625" style="1" customWidth="1"/>
    <col min="12803" max="12803" width="13.42578125" style="1" customWidth="1"/>
    <col min="12804" max="12804" width="19.7109375" style="1" customWidth="1"/>
    <col min="12805" max="12805" width="26.85546875" style="1" customWidth="1"/>
    <col min="12806" max="12809" width="16.7109375" style="1" customWidth="1"/>
    <col min="12810" max="12810" width="17.85546875" style="1" customWidth="1"/>
    <col min="12811" max="12811" width="12.85546875" style="1" customWidth="1"/>
    <col min="12812" max="12813" width="10.7109375" style="1" customWidth="1"/>
    <col min="12814" max="13056" width="9.140625" style="1"/>
    <col min="13057" max="13057" width="0" style="1" hidden="1" customWidth="1"/>
    <col min="13058" max="13058" width="7.140625" style="1" customWidth="1"/>
    <col min="13059" max="13059" width="13.42578125" style="1" customWidth="1"/>
    <col min="13060" max="13060" width="19.7109375" style="1" customWidth="1"/>
    <col min="13061" max="13061" width="26.85546875" style="1" customWidth="1"/>
    <col min="13062" max="13065" width="16.7109375" style="1" customWidth="1"/>
    <col min="13066" max="13066" width="17.85546875" style="1" customWidth="1"/>
    <col min="13067" max="13067" width="12.85546875" style="1" customWidth="1"/>
    <col min="13068" max="13069" width="10.7109375" style="1" customWidth="1"/>
    <col min="13070" max="13312" width="9.140625" style="1"/>
    <col min="13313" max="13313" width="0" style="1" hidden="1" customWidth="1"/>
    <col min="13314" max="13314" width="7.140625" style="1" customWidth="1"/>
    <col min="13315" max="13315" width="13.42578125" style="1" customWidth="1"/>
    <col min="13316" max="13316" width="19.7109375" style="1" customWidth="1"/>
    <col min="13317" max="13317" width="26.85546875" style="1" customWidth="1"/>
    <col min="13318" max="13321" width="16.7109375" style="1" customWidth="1"/>
    <col min="13322" max="13322" width="17.85546875" style="1" customWidth="1"/>
    <col min="13323" max="13323" width="12.85546875" style="1" customWidth="1"/>
    <col min="13324" max="13325" width="10.7109375" style="1" customWidth="1"/>
    <col min="13326" max="13568" width="9.140625" style="1"/>
    <col min="13569" max="13569" width="0" style="1" hidden="1" customWidth="1"/>
    <col min="13570" max="13570" width="7.140625" style="1" customWidth="1"/>
    <col min="13571" max="13571" width="13.42578125" style="1" customWidth="1"/>
    <col min="13572" max="13572" width="19.7109375" style="1" customWidth="1"/>
    <col min="13573" max="13573" width="26.85546875" style="1" customWidth="1"/>
    <col min="13574" max="13577" width="16.7109375" style="1" customWidth="1"/>
    <col min="13578" max="13578" width="17.85546875" style="1" customWidth="1"/>
    <col min="13579" max="13579" width="12.85546875" style="1" customWidth="1"/>
    <col min="13580" max="13581" width="10.7109375" style="1" customWidth="1"/>
    <col min="13582" max="13824" width="9.140625" style="1"/>
    <col min="13825" max="13825" width="0" style="1" hidden="1" customWidth="1"/>
    <col min="13826" max="13826" width="7.140625" style="1" customWidth="1"/>
    <col min="13827" max="13827" width="13.42578125" style="1" customWidth="1"/>
    <col min="13828" max="13828" width="19.7109375" style="1" customWidth="1"/>
    <col min="13829" max="13829" width="26.85546875" style="1" customWidth="1"/>
    <col min="13830" max="13833" width="16.7109375" style="1" customWidth="1"/>
    <col min="13834" max="13834" width="17.85546875" style="1" customWidth="1"/>
    <col min="13835" max="13835" width="12.85546875" style="1" customWidth="1"/>
    <col min="13836" max="13837" width="10.7109375" style="1" customWidth="1"/>
    <col min="13838" max="14080" width="9.140625" style="1"/>
    <col min="14081" max="14081" width="0" style="1" hidden="1" customWidth="1"/>
    <col min="14082" max="14082" width="7.140625" style="1" customWidth="1"/>
    <col min="14083" max="14083" width="13.42578125" style="1" customWidth="1"/>
    <col min="14084" max="14084" width="19.7109375" style="1" customWidth="1"/>
    <col min="14085" max="14085" width="26.85546875" style="1" customWidth="1"/>
    <col min="14086" max="14089" width="16.7109375" style="1" customWidth="1"/>
    <col min="14090" max="14090" width="17.85546875" style="1" customWidth="1"/>
    <col min="14091" max="14091" width="12.85546875" style="1" customWidth="1"/>
    <col min="14092" max="14093" width="10.7109375" style="1" customWidth="1"/>
    <col min="14094" max="14336" width="9.140625" style="1"/>
    <col min="14337" max="14337" width="0" style="1" hidden="1" customWidth="1"/>
    <col min="14338" max="14338" width="7.140625" style="1" customWidth="1"/>
    <col min="14339" max="14339" width="13.42578125" style="1" customWidth="1"/>
    <col min="14340" max="14340" width="19.7109375" style="1" customWidth="1"/>
    <col min="14341" max="14341" width="26.85546875" style="1" customWidth="1"/>
    <col min="14342" max="14345" width="16.7109375" style="1" customWidth="1"/>
    <col min="14346" max="14346" width="17.85546875" style="1" customWidth="1"/>
    <col min="14347" max="14347" width="12.85546875" style="1" customWidth="1"/>
    <col min="14348" max="14349" width="10.7109375" style="1" customWidth="1"/>
    <col min="14350" max="14592" width="9.140625" style="1"/>
    <col min="14593" max="14593" width="0" style="1" hidden="1" customWidth="1"/>
    <col min="14594" max="14594" width="7.140625" style="1" customWidth="1"/>
    <col min="14595" max="14595" width="13.42578125" style="1" customWidth="1"/>
    <col min="14596" max="14596" width="19.7109375" style="1" customWidth="1"/>
    <col min="14597" max="14597" width="26.85546875" style="1" customWidth="1"/>
    <col min="14598" max="14601" width="16.7109375" style="1" customWidth="1"/>
    <col min="14602" max="14602" width="17.85546875" style="1" customWidth="1"/>
    <col min="14603" max="14603" width="12.85546875" style="1" customWidth="1"/>
    <col min="14604" max="14605" width="10.7109375" style="1" customWidth="1"/>
    <col min="14606" max="14848" width="9.140625" style="1"/>
    <col min="14849" max="14849" width="0" style="1" hidden="1" customWidth="1"/>
    <col min="14850" max="14850" width="7.140625" style="1" customWidth="1"/>
    <col min="14851" max="14851" width="13.42578125" style="1" customWidth="1"/>
    <col min="14852" max="14852" width="19.7109375" style="1" customWidth="1"/>
    <col min="14853" max="14853" width="26.85546875" style="1" customWidth="1"/>
    <col min="14854" max="14857" width="16.7109375" style="1" customWidth="1"/>
    <col min="14858" max="14858" width="17.85546875" style="1" customWidth="1"/>
    <col min="14859" max="14859" width="12.85546875" style="1" customWidth="1"/>
    <col min="14860" max="14861" width="10.7109375" style="1" customWidth="1"/>
    <col min="14862" max="15104" width="9.140625" style="1"/>
    <col min="15105" max="15105" width="0" style="1" hidden="1" customWidth="1"/>
    <col min="15106" max="15106" width="7.140625" style="1" customWidth="1"/>
    <col min="15107" max="15107" width="13.42578125" style="1" customWidth="1"/>
    <col min="15108" max="15108" width="19.7109375" style="1" customWidth="1"/>
    <col min="15109" max="15109" width="26.85546875" style="1" customWidth="1"/>
    <col min="15110" max="15113" width="16.7109375" style="1" customWidth="1"/>
    <col min="15114" max="15114" width="17.85546875" style="1" customWidth="1"/>
    <col min="15115" max="15115" width="12.85546875" style="1" customWidth="1"/>
    <col min="15116" max="15117" width="10.7109375" style="1" customWidth="1"/>
    <col min="15118" max="15360" width="9.140625" style="1"/>
    <col min="15361" max="15361" width="0" style="1" hidden="1" customWidth="1"/>
    <col min="15362" max="15362" width="7.140625" style="1" customWidth="1"/>
    <col min="15363" max="15363" width="13.42578125" style="1" customWidth="1"/>
    <col min="15364" max="15364" width="19.7109375" style="1" customWidth="1"/>
    <col min="15365" max="15365" width="26.85546875" style="1" customWidth="1"/>
    <col min="15366" max="15369" width="16.7109375" style="1" customWidth="1"/>
    <col min="15370" max="15370" width="17.85546875" style="1" customWidth="1"/>
    <col min="15371" max="15371" width="12.85546875" style="1" customWidth="1"/>
    <col min="15372" max="15373" width="10.7109375" style="1" customWidth="1"/>
    <col min="15374" max="15616" width="9.140625" style="1"/>
    <col min="15617" max="15617" width="0" style="1" hidden="1" customWidth="1"/>
    <col min="15618" max="15618" width="7.140625" style="1" customWidth="1"/>
    <col min="15619" max="15619" width="13.42578125" style="1" customWidth="1"/>
    <col min="15620" max="15620" width="19.7109375" style="1" customWidth="1"/>
    <col min="15621" max="15621" width="26.85546875" style="1" customWidth="1"/>
    <col min="15622" max="15625" width="16.7109375" style="1" customWidth="1"/>
    <col min="15626" max="15626" width="17.85546875" style="1" customWidth="1"/>
    <col min="15627" max="15627" width="12.85546875" style="1" customWidth="1"/>
    <col min="15628" max="15629" width="10.7109375" style="1" customWidth="1"/>
    <col min="15630" max="15872" width="9.140625" style="1"/>
    <col min="15873" max="15873" width="0" style="1" hidden="1" customWidth="1"/>
    <col min="15874" max="15874" width="7.140625" style="1" customWidth="1"/>
    <col min="15875" max="15875" width="13.42578125" style="1" customWidth="1"/>
    <col min="15876" max="15876" width="19.7109375" style="1" customWidth="1"/>
    <col min="15877" max="15877" width="26.85546875" style="1" customWidth="1"/>
    <col min="15878" max="15881" width="16.7109375" style="1" customWidth="1"/>
    <col min="15882" max="15882" width="17.85546875" style="1" customWidth="1"/>
    <col min="15883" max="15883" width="12.85546875" style="1" customWidth="1"/>
    <col min="15884" max="15885" width="10.7109375" style="1" customWidth="1"/>
    <col min="15886" max="16128" width="9.140625" style="1"/>
    <col min="16129" max="16129" width="0" style="1" hidden="1" customWidth="1"/>
    <col min="16130" max="16130" width="7.140625" style="1" customWidth="1"/>
    <col min="16131" max="16131" width="13.42578125" style="1" customWidth="1"/>
    <col min="16132" max="16132" width="19.7109375" style="1" customWidth="1"/>
    <col min="16133" max="16133" width="26.85546875" style="1" customWidth="1"/>
    <col min="16134" max="16137" width="16.7109375" style="1" customWidth="1"/>
    <col min="16138" max="16138" width="17.85546875" style="1" customWidth="1"/>
    <col min="16139" max="16139" width="12.85546875" style="1" customWidth="1"/>
    <col min="16140" max="16141" width="10.7109375" style="1" customWidth="1"/>
    <col min="16142" max="16384" width="9.140625" style="1"/>
  </cols>
  <sheetData>
    <row r="1" spans="2:13" ht="12" customHeight="1"/>
    <row r="2" spans="2:13" ht="17.25" customHeight="1">
      <c r="B2" s="196" t="s">
        <v>869</v>
      </c>
      <c r="C2" s="197"/>
      <c r="D2" s="197"/>
      <c r="E2" s="197"/>
      <c r="F2" s="197"/>
      <c r="G2" s="197"/>
      <c r="H2" s="197"/>
      <c r="I2" s="197"/>
    </row>
    <row r="3" spans="2:13" ht="12.75" customHeight="1">
      <c r="B3" s="198" t="s">
        <v>876</v>
      </c>
      <c r="C3" s="197"/>
      <c r="D3" s="197"/>
      <c r="E3" s="197"/>
      <c r="F3" s="197"/>
      <c r="G3" s="197"/>
      <c r="H3" s="197"/>
      <c r="I3" s="197"/>
    </row>
    <row r="4" spans="2:13" ht="12.75" customHeight="1"/>
    <row r="5" spans="2:13" ht="39" customHeight="1">
      <c r="C5" s="2" t="s">
        <v>0</v>
      </c>
      <c r="D5" s="199" t="s">
        <v>1</v>
      </c>
      <c r="E5" s="200"/>
      <c r="F5" s="200"/>
      <c r="G5" s="200"/>
      <c r="H5" s="201"/>
      <c r="I5" s="3"/>
      <c r="M5" s="4"/>
    </row>
    <row r="6" spans="2:13" ht="13.5" customHeight="1">
      <c r="C6" s="5"/>
      <c r="D6" s="6"/>
      <c r="E6" s="7"/>
      <c r="F6" s="7"/>
      <c r="G6" s="7"/>
      <c r="H6" s="3"/>
      <c r="I6" s="3"/>
      <c r="M6" s="4"/>
    </row>
    <row r="7" spans="2:13">
      <c r="C7" s="8" t="s">
        <v>2</v>
      </c>
      <c r="D7" s="9" t="s">
        <v>3</v>
      </c>
      <c r="H7" s="10"/>
    </row>
    <row r="8" spans="2:13">
      <c r="C8" s="11"/>
      <c r="D8" s="9"/>
      <c r="H8" s="10"/>
    </row>
    <row r="9" spans="2:13">
      <c r="C9" s="8" t="s">
        <v>4</v>
      </c>
      <c r="D9" s="9" t="s">
        <v>5</v>
      </c>
      <c r="H9" s="10"/>
    </row>
    <row r="10" spans="2:13">
      <c r="C10" s="3"/>
      <c r="D10" s="9"/>
      <c r="H10" s="10"/>
    </row>
    <row r="11" spans="2:13">
      <c r="C11" s="8" t="s">
        <v>6</v>
      </c>
      <c r="D11" s="9" t="s">
        <v>7</v>
      </c>
      <c r="H11" s="10"/>
    </row>
    <row r="12" spans="2:13">
      <c r="C12" s="8"/>
      <c r="D12" s="9"/>
      <c r="H12" s="10"/>
    </row>
    <row r="13" spans="2:13" ht="24.75" customHeight="1">
      <c r="C13" s="8" t="s">
        <v>870</v>
      </c>
      <c r="D13" s="225"/>
      <c r="E13" s="225"/>
      <c r="F13" s="225"/>
      <c r="G13" s="225"/>
      <c r="H13" s="225"/>
      <c r="I13" s="225"/>
    </row>
    <row r="14" spans="2:13" ht="12.75" customHeight="1">
      <c r="C14" s="8"/>
      <c r="D14" s="9"/>
      <c r="H14" s="10"/>
    </row>
    <row r="15" spans="2:13" ht="28.5" customHeight="1">
      <c r="C15" s="205" t="s">
        <v>871</v>
      </c>
      <c r="D15" s="206"/>
      <c r="E15" s="207" t="s">
        <v>872</v>
      </c>
      <c r="F15" s="208"/>
      <c r="H15" s="12" t="s">
        <v>8</v>
      </c>
    </row>
    <row r="16" spans="2:13" ht="28.5" customHeight="1"/>
    <row r="17" spans="2:10" ht="28.5" customHeight="1">
      <c r="C17" s="205" t="s">
        <v>9</v>
      </c>
      <c r="D17" s="206"/>
      <c r="E17" s="1" t="s">
        <v>873</v>
      </c>
      <c r="H17" s="12" t="s">
        <v>874</v>
      </c>
    </row>
    <row r="18" spans="2:10" ht="28.5" customHeight="1"/>
    <row r="19" spans="2:10" ht="13.5" customHeight="1">
      <c r="B19" s="13"/>
      <c r="C19" s="14"/>
      <c r="D19" s="14"/>
      <c r="E19" s="15"/>
      <c r="F19" s="16"/>
      <c r="G19" s="17"/>
      <c r="H19" s="18"/>
      <c r="I19" s="19" t="s">
        <v>10</v>
      </c>
    </row>
    <row r="20" spans="2:10" ht="15" customHeight="1">
      <c r="B20" s="20" t="s">
        <v>11</v>
      </c>
      <c r="C20" s="21"/>
      <c r="D20" s="22">
        <v>15</v>
      </c>
      <c r="E20" s="23" t="s">
        <v>12</v>
      </c>
      <c r="F20" s="24"/>
      <c r="G20" s="25"/>
      <c r="H20" s="25"/>
      <c r="I20" s="26">
        <f>G44</f>
        <v>0</v>
      </c>
    </row>
    <row r="21" spans="2:10">
      <c r="B21" s="20" t="s">
        <v>13</v>
      </c>
      <c r="C21" s="21"/>
      <c r="D21" s="22">
        <v>15</v>
      </c>
      <c r="E21" s="23" t="s">
        <v>12</v>
      </c>
      <c r="F21" s="27"/>
      <c r="G21" s="28"/>
      <c r="H21" s="28"/>
      <c r="I21" s="29">
        <f>I44</f>
        <v>0</v>
      </c>
    </row>
    <row r="22" spans="2:10">
      <c r="B22" s="20" t="s">
        <v>11</v>
      </c>
      <c r="C22" s="21"/>
      <c r="D22" s="22">
        <v>21</v>
      </c>
      <c r="E22" s="23" t="s">
        <v>12</v>
      </c>
      <c r="F22" s="27"/>
      <c r="G22" s="28"/>
      <c r="H22" s="28"/>
      <c r="I22" s="29"/>
    </row>
    <row r="23" spans="2:10" ht="13.5" thickBot="1">
      <c r="B23" s="20" t="s">
        <v>13</v>
      </c>
      <c r="C23" s="21"/>
      <c r="D23" s="22">
        <v>21</v>
      </c>
      <c r="E23" s="23" t="s">
        <v>12</v>
      </c>
      <c r="F23" s="30"/>
      <c r="G23" s="31"/>
      <c r="H23" s="31"/>
      <c r="I23" s="32"/>
    </row>
    <row r="24" spans="2:10" ht="16.5" thickBot="1">
      <c r="B24" s="33" t="s">
        <v>14</v>
      </c>
      <c r="C24" s="34"/>
      <c r="D24" s="34"/>
      <c r="E24" s="35"/>
      <c r="F24" s="36"/>
      <c r="G24" s="37"/>
      <c r="H24" s="37"/>
      <c r="I24" s="38">
        <f>SUM(I20:I23)</f>
        <v>0</v>
      </c>
      <c r="J24" s="9"/>
    </row>
    <row r="27" spans="2:10" ht="1.5" customHeight="1"/>
    <row r="28" spans="2:10" ht="15.75" customHeight="1">
      <c r="B28" s="2" t="s">
        <v>15</v>
      </c>
      <c r="C28" s="39"/>
      <c r="D28" s="39"/>
      <c r="E28" s="39"/>
      <c r="F28" s="39"/>
      <c r="G28" s="39"/>
      <c r="H28" s="39"/>
      <c r="I28" s="39"/>
      <c r="J28" s="40"/>
    </row>
    <row r="29" spans="2:10" ht="5.25" customHeight="1">
      <c r="J29" s="40"/>
    </row>
    <row r="30" spans="2:10" ht="24" customHeight="1">
      <c r="B30" s="41" t="s">
        <v>16</v>
      </c>
      <c r="C30" s="42"/>
      <c r="D30" s="42"/>
      <c r="E30" s="43"/>
      <c r="F30" s="44" t="s">
        <v>17</v>
      </c>
      <c r="G30" s="45" t="str">
        <f>CONCATENATE("Základ DPH ",SazbaDPH1," %")</f>
        <v>Základ DPH 15 %</v>
      </c>
      <c r="H30" s="44" t="str">
        <f>CONCATENATE("Základ DPH ",SazbaDPH2," %")</f>
        <v>Základ DPH 21 %</v>
      </c>
      <c r="I30" s="44" t="s">
        <v>18</v>
      </c>
      <c r="J30" s="46"/>
    </row>
    <row r="31" spans="2:10">
      <c r="B31" s="47" t="s">
        <v>19</v>
      </c>
      <c r="C31" s="48"/>
      <c r="D31" s="49"/>
      <c r="E31" s="50"/>
      <c r="F31" s="51"/>
      <c r="G31" s="52"/>
      <c r="H31" s="52"/>
      <c r="I31" s="53"/>
      <c r="J31" s="54"/>
    </row>
    <row r="32" spans="2:10" ht="12.75" customHeight="1">
      <c r="B32" s="55"/>
      <c r="C32" s="202" t="s">
        <v>20</v>
      </c>
      <c r="D32" s="203"/>
      <c r="E32" s="204"/>
      <c r="F32" s="56">
        <f t="shared" ref="F32:F42" si="0">G32+I32</f>
        <v>0</v>
      </c>
      <c r="G32" s="56">
        <f>VRN!G37</f>
        <v>0</v>
      </c>
      <c r="H32" s="56"/>
      <c r="I32" s="57">
        <f t="shared" ref="I32:I42" si="1">(G32*SazbaDPH1)/100+(H32*SazbaDPH2)/100</f>
        <v>0</v>
      </c>
      <c r="J32" s="58"/>
    </row>
    <row r="33" spans="2:11" ht="12.75" customHeight="1">
      <c r="B33" s="59"/>
      <c r="C33" s="193" t="s">
        <v>21</v>
      </c>
      <c r="D33" s="194"/>
      <c r="E33" s="195"/>
      <c r="F33" s="60">
        <f>SUM(F34:F37)</f>
        <v>0</v>
      </c>
      <c r="G33" s="60">
        <f>SUM(G34:G37)</f>
        <v>0</v>
      </c>
      <c r="H33" s="60"/>
      <c r="I33" s="61">
        <f>SUM(I34:I37)</f>
        <v>0</v>
      </c>
      <c r="J33" s="62"/>
    </row>
    <row r="34" spans="2:11" ht="12.75" customHeight="1">
      <c r="B34" s="59"/>
      <c r="C34" s="63" t="s">
        <v>868</v>
      </c>
      <c r="D34" s="64"/>
      <c r="E34" s="65"/>
      <c r="F34" s="66">
        <f t="shared" ref="F34:F37" si="2">G34+I34</f>
        <v>0</v>
      </c>
      <c r="G34" s="66">
        <f>'SO 01 - RD + KŮLNA - BP'!H105</f>
        <v>0</v>
      </c>
      <c r="H34" s="66"/>
      <c r="I34" s="67">
        <f t="shared" ref="I34" si="3">(G34*SazbaDPH1)/100+(H34*SazbaDPH2)/100</f>
        <v>0</v>
      </c>
      <c r="J34" s="62"/>
    </row>
    <row r="35" spans="2:11" ht="12.75" customHeight="1">
      <c r="B35" s="59"/>
      <c r="C35" s="63" t="s">
        <v>22</v>
      </c>
      <c r="D35" s="64"/>
      <c r="E35" s="65"/>
      <c r="F35" s="66">
        <f t="shared" si="2"/>
        <v>0</v>
      </c>
      <c r="G35" s="66">
        <f>'SO 01 - ODPOJENÍ OD VODOVODU'!H164</f>
        <v>0</v>
      </c>
      <c r="H35" s="66"/>
      <c r="I35" s="67">
        <f t="shared" ref="I35:I37" si="4">(G35*SazbaDPH1)/100+(H35*SazbaDPH2)/100</f>
        <v>0</v>
      </c>
      <c r="J35" s="62"/>
    </row>
    <row r="36" spans="2:11" ht="12.75" customHeight="1">
      <c r="B36" s="59"/>
      <c r="C36" s="63" t="s">
        <v>23</v>
      </c>
      <c r="D36" s="64"/>
      <c r="E36" s="65"/>
      <c r="F36" s="66">
        <f t="shared" si="2"/>
        <v>0</v>
      </c>
      <c r="G36" s="66">
        <f>'SO 01 - ODPOJENÍ OD KANALIZACE'!H153</f>
        <v>0</v>
      </c>
      <c r="H36" s="66"/>
      <c r="I36" s="67">
        <f t="shared" si="4"/>
        <v>0</v>
      </c>
      <c r="J36" s="62"/>
    </row>
    <row r="37" spans="2:11" ht="12.75" customHeight="1">
      <c r="B37" s="59"/>
      <c r="C37" s="63" t="s">
        <v>24</v>
      </c>
      <c r="D37" s="64"/>
      <c r="E37" s="65"/>
      <c r="F37" s="66">
        <f t="shared" si="2"/>
        <v>0</v>
      </c>
      <c r="G37" s="66">
        <f>'SO 01 - ODPOJENÍ OD PLYNOVODU'!H104</f>
        <v>0</v>
      </c>
      <c r="H37" s="66"/>
      <c r="I37" s="67">
        <f t="shared" si="4"/>
        <v>0</v>
      </c>
      <c r="J37" s="62"/>
    </row>
    <row r="38" spans="2:11" ht="12.75" customHeight="1">
      <c r="B38" s="59"/>
      <c r="C38" s="193" t="s">
        <v>25</v>
      </c>
      <c r="D38" s="194"/>
      <c r="E38" s="195"/>
      <c r="F38" s="60">
        <f>SUM(F39:F40)</f>
        <v>0</v>
      </c>
      <c r="G38" s="60">
        <f>SUM(G39:G40)</f>
        <v>0</v>
      </c>
      <c r="H38" s="60"/>
      <c r="I38" s="60">
        <f>SUM(I39:I40)</f>
        <v>0</v>
      </c>
    </row>
    <row r="39" spans="2:11" ht="12.75" customHeight="1">
      <c r="B39" s="59"/>
      <c r="C39" s="63" t="s">
        <v>349</v>
      </c>
      <c r="D39" s="64"/>
      <c r="E39" s="65"/>
      <c r="F39" s="66">
        <f t="shared" si="0"/>
        <v>0</v>
      </c>
      <c r="G39" s="66">
        <f>'SO 02 - ALTÁN - BP'!H55</f>
        <v>0</v>
      </c>
      <c r="H39" s="66"/>
      <c r="I39" s="67">
        <f t="shared" si="1"/>
        <v>0</v>
      </c>
    </row>
    <row r="40" spans="2:11" ht="12.75" customHeight="1">
      <c r="B40" s="59"/>
      <c r="C40" s="63" t="s">
        <v>26</v>
      </c>
      <c r="D40" s="64"/>
      <c r="E40" s="65"/>
      <c r="F40" s="66">
        <f t="shared" si="0"/>
        <v>0</v>
      </c>
      <c r="G40" s="66">
        <f>'SO 02 - ODPOJENÍ OD SILOV. VED.'!H162</f>
        <v>0</v>
      </c>
      <c r="H40" s="66"/>
      <c r="I40" s="67">
        <f t="shared" si="1"/>
        <v>0</v>
      </c>
    </row>
    <row r="41" spans="2:11" ht="12.75" customHeight="1">
      <c r="B41" s="59"/>
      <c r="C41" s="193" t="s">
        <v>27</v>
      </c>
      <c r="D41" s="194"/>
      <c r="E41" s="195"/>
      <c r="F41" s="60">
        <f t="shared" si="0"/>
        <v>0</v>
      </c>
      <c r="G41" s="60">
        <f>'SO 03 - VČELÍN - BP'!H48</f>
        <v>0</v>
      </c>
      <c r="H41" s="60"/>
      <c r="I41" s="61">
        <f t="shared" si="1"/>
        <v>0</v>
      </c>
    </row>
    <row r="42" spans="2:11" ht="12.75" customHeight="1">
      <c r="B42" s="59"/>
      <c r="C42" s="193" t="s">
        <v>28</v>
      </c>
      <c r="D42" s="194"/>
      <c r="E42" s="195"/>
      <c r="F42" s="60">
        <f t="shared" si="0"/>
        <v>0</v>
      </c>
      <c r="G42" s="60">
        <f>'ZPEVNĚNÉ PLOCHY + SADOVKY - BP'!H158</f>
        <v>0</v>
      </c>
      <c r="H42" s="60"/>
      <c r="I42" s="61">
        <f t="shared" si="1"/>
        <v>0</v>
      </c>
    </row>
    <row r="43" spans="2:11" ht="12.75" customHeight="1">
      <c r="B43" s="47"/>
      <c r="C43" s="193" t="s">
        <v>29</v>
      </c>
      <c r="D43" s="194"/>
      <c r="E43" s="195"/>
      <c r="F43" s="215" t="s">
        <v>881</v>
      </c>
      <c r="G43" s="216"/>
      <c r="H43" s="216"/>
      <c r="I43" s="217"/>
      <c r="J43" s="62"/>
    </row>
    <row r="44" spans="2:11" ht="17.25" customHeight="1">
      <c r="B44" s="68" t="s">
        <v>30</v>
      </c>
      <c r="C44" s="69"/>
      <c r="D44" s="70"/>
      <c r="E44" s="71"/>
      <c r="F44" s="72">
        <f>F32+F33+F38+F41+F42</f>
        <v>0</v>
      </c>
      <c r="G44" s="72">
        <f>G32+G33+G38+G41+G42</f>
        <v>0</v>
      </c>
      <c r="H44" s="72"/>
      <c r="I44" s="72">
        <f>I32+I33+I38+I41+I42</f>
        <v>0</v>
      </c>
      <c r="J44" s="62"/>
      <c r="K44" s="62"/>
    </row>
    <row r="46" spans="2:11" ht="2.25" customHeight="1"/>
    <row r="47" spans="2:11" ht="1.5" customHeight="1"/>
    <row r="48" spans="2:11" ht="0.75" customHeight="1"/>
    <row r="49" spans="1:14" ht="0.75" customHeight="1"/>
    <row r="50" spans="1:14" ht="0.75" customHeight="1"/>
    <row r="51" spans="1:14" ht="18">
      <c r="B51" s="2" t="s">
        <v>31</v>
      </c>
      <c r="C51" s="39"/>
      <c r="D51" s="39"/>
      <c r="E51" s="39"/>
      <c r="F51" s="39"/>
      <c r="G51" s="39"/>
      <c r="H51" s="73"/>
      <c r="I51" s="39"/>
      <c r="J51" s="62"/>
    </row>
    <row r="52" spans="1:14" ht="12.75" customHeight="1">
      <c r="B52" s="2"/>
      <c r="C52" s="39"/>
      <c r="D52" s="39"/>
      <c r="E52" s="39"/>
      <c r="F52" s="39"/>
      <c r="G52" s="39"/>
      <c r="H52" s="39"/>
      <c r="I52" s="39"/>
    </row>
    <row r="53" spans="1:14" s="78" customFormat="1" ht="19.5" customHeight="1">
      <c r="A53" s="212" t="s">
        <v>32</v>
      </c>
      <c r="B53" s="213"/>
      <c r="C53" s="213"/>
      <c r="D53" s="213"/>
      <c r="E53" s="213"/>
      <c r="F53" s="213"/>
      <c r="G53" s="213"/>
      <c r="H53" s="213"/>
      <c r="I53" s="213"/>
    </row>
    <row r="54" spans="1:14" s="75" customFormat="1" ht="28.5" customHeight="1">
      <c r="A54" s="212" t="s">
        <v>752</v>
      </c>
      <c r="B54" s="210"/>
      <c r="C54" s="210"/>
      <c r="D54" s="210"/>
      <c r="E54" s="210"/>
      <c r="F54" s="210"/>
      <c r="G54" s="210"/>
      <c r="H54" s="211"/>
      <c r="I54" s="211"/>
      <c r="J54" s="74"/>
      <c r="L54" s="76"/>
      <c r="N54" s="77"/>
    </row>
    <row r="55" spans="1:14" s="78" customFormat="1" ht="27" customHeight="1">
      <c r="A55" s="188"/>
      <c r="B55" s="214" t="s">
        <v>882</v>
      </c>
      <c r="C55" s="214"/>
      <c r="D55" s="214"/>
      <c r="E55" s="214"/>
      <c r="F55" s="214"/>
      <c r="G55" s="214"/>
      <c r="H55" s="214"/>
      <c r="I55" s="214"/>
      <c r="J55" s="189"/>
      <c r="K55" s="189"/>
    </row>
    <row r="56" spans="1:14" s="75" customFormat="1" ht="26.25" customHeight="1">
      <c r="A56" s="209" t="s">
        <v>33</v>
      </c>
      <c r="B56" s="210"/>
      <c r="C56" s="210"/>
      <c r="D56" s="210"/>
      <c r="E56" s="210"/>
      <c r="F56" s="210"/>
      <c r="G56" s="210"/>
      <c r="H56" s="211"/>
      <c r="I56" s="211"/>
      <c r="J56" s="74"/>
      <c r="L56" s="76"/>
      <c r="N56" s="77"/>
    </row>
    <row r="57" spans="1:14" s="75" customFormat="1" ht="24.6" customHeight="1">
      <c r="A57" s="209" t="s">
        <v>751</v>
      </c>
      <c r="B57" s="210"/>
      <c r="C57" s="210"/>
      <c r="D57" s="210"/>
      <c r="E57" s="210"/>
      <c r="F57" s="210"/>
      <c r="G57" s="210"/>
      <c r="H57" s="211"/>
      <c r="I57" s="211"/>
      <c r="J57" s="74"/>
      <c r="L57" s="79"/>
    </row>
    <row r="60" spans="1:14">
      <c r="D60" s="80"/>
    </row>
    <row r="63" spans="1:14">
      <c r="E63" s="80"/>
    </row>
  </sheetData>
  <sheetProtection algorithmName="SHA-512" hashValue="YD8S4+QXvPPJ6dEDVberYLIAnHb1F30ex7eky/L1CtpudqikHcuQDkvpGBxjAfyojicvufzfm+PAZzA/C5xCgw==" saltValue="ixh9fwKNv1pVeKj086roSQ==" spinCount="100000" sheet="1" objects="1" scenarios="1"/>
  <mergeCells count="19">
    <mergeCell ref="A56:I56"/>
    <mergeCell ref="A57:I57"/>
    <mergeCell ref="C41:E41"/>
    <mergeCell ref="C42:E42"/>
    <mergeCell ref="C43:E43"/>
    <mergeCell ref="A53:I53"/>
    <mergeCell ref="A54:I54"/>
    <mergeCell ref="B55:I55"/>
    <mergeCell ref="F43:I43"/>
    <mergeCell ref="C38:E38"/>
    <mergeCell ref="B2:I2"/>
    <mergeCell ref="B3:I3"/>
    <mergeCell ref="D5:H5"/>
    <mergeCell ref="C32:E32"/>
    <mergeCell ref="C33:E33"/>
    <mergeCell ref="C15:D15"/>
    <mergeCell ref="E15:F15"/>
    <mergeCell ref="C17:D17"/>
    <mergeCell ref="D13:I13"/>
  </mergeCells>
  <printOptions horizontalCentered="1"/>
  <pageMargins left="0.39370078740157483" right="0.39370078740157483" top="0.59055118110236227" bottom="0.19685039370078741" header="0" footer="0"/>
  <pageSetup paperSize="9" scale="71" fitToHeight="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Q55"/>
  <sheetViews>
    <sheetView workbookViewId="0"/>
  </sheetViews>
  <sheetFormatPr defaultColWidth="14.5703125" defaultRowHeight="12.75"/>
  <cols>
    <col min="1" max="1" width="3.7109375" style="231" customWidth="1"/>
    <col min="2" max="2" width="14.5703125" style="231" customWidth="1"/>
    <col min="3" max="3" width="41.28515625" style="231" customWidth="1"/>
    <col min="4" max="4" width="11.140625" style="231" customWidth="1"/>
    <col min="5" max="5" width="11.28515625" style="231" customWidth="1"/>
    <col min="6" max="7" width="13.7109375" style="231" customWidth="1"/>
    <col min="8" max="8" width="17" style="231" customWidth="1"/>
    <col min="9" max="13" width="9.140625" style="231" customWidth="1"/>
    <col min="14" max="14" width="11" style="231" customWidth="1"/>
    <col min="15" max="249" width="9.140625" style="231" customWidth="1"/>
    <col min="250" max="250" width="3.7109375" style="231" customWidth="1"/>
    <col min="251" max="256" width="14.5703125" style="231"/>
    <col min="257" max="257" width="3.7109375" style="231" customWidth="1"/>
    <col min="258" max="258" width="14.5703125" style="231"/>
    <col min="259" max="259" width="41.28515625" style="231" customWidth="1"/>
    <col min="260" max="260" width="11.140625" style="231" customWidth="1"/>
    <col min="261" max="261" width="11.28515625" style="231" customWidth="1"/>
    <col min="262" max="263" width="13.7109375" style="231" customWidth="1"/>
    <col min="264" max="264" width="17" style="231" customWidth="1"/>
    <col min="265" max="505" width="9.140625" style="231" customWidth="1"/>
    <col min="506" max="506" width="3.7109375" style="231" customWidth="1"/>
    <col min="507" max="512" width="14.5703125" style="231"/>
    <col min="513" max="513" width="3.7109375" style="231" customWidth="1"/>
    <col min="514" max="514" width="14.5703125" style="231"/>
    <col min="515" max="515" width="41.28515625" style="231" customWidth="1"/>
    <col min="516" max="516" width="11.140625" style="231" customWidth="1"/>
    <col min="517" max="517" width="11.28515625" style="231" customWidth="1"/>
    <col min="518" max="519" width="13.7109375" style="231" customWidth="1"/>
    <col min="520" max="520" width="17" style="231" customWidth="1"/>
    <col min="521" max="761" width="9.140625" style="231" customWidth="1"/>
    <col min="762" max="762" width="3.7109375" style="231" customWidth="1"/>
    <col min="763" max="768" width="14.5703125" style="231"/>
    <col min="769" max="769" width="3.7109375" style="231" customWidth="1"/>
    <col min="770" max="770" width="14.5703125" style="231"/>
    <col min="771" max="771" width="41.28515625" style="231" customWidth="1"/>
    <col min="772" max="772" width="11.140625" style="231" customWidth="1"/>
    <col min="773" max="773" width="11.28515625" style="231" customWidth="1"/>
    <col min="774" max="775" width="13.7109375" style="231" customWidth="1"/>
    <col min="776" max="776" width="17" style="231" customWidth="1"/>
    <col min="777" max="1017" width="9.140625" style="231" customWidth="1"/>
    <col min="1018" max="1018" width="3.7109375" style="231" customWidth="1"/>
    <col min="1019" max="1024" width="14.5703125" style="231"/>
    <col min="1025" max="1025" width="3.7109375" style="231" customWidth="1"/>
    <col min="1026" max="1026" width="14.5703125" style="231"/>
    <col min="1027" max="1027" width="41.28515625" style="231" customWidth="1"/>
    <col min="1028" max="1028" width="11.140625" style="231" customWidth="1"/>
    <col min="1029" max="1029" width="11.28515625" style="231" customWidth="1"/>
    <col min="1030" max="1031" width="13.7109375" style="231" customWidth="1"/>
    <col min="1032" max="1032" width="17" style="231" customWidth="1"/>
    <col min="1033" max="1273" width="9.140625" style="231" customWidth="1"/>
    <col min="1274" max="1274" width="3.7109375" style="231" customWidth="1"/>
    <col min="1275" max="1280" width="14.5703125" style="231"/>
    <col min="1281" max="1281" width="3.7109375" style="231" customWidth="1"/>
    <col min="1282" max="1282" width="14.5703125" style="231"/>
    <col min="1283" max="1283" width="41.28515625" style="231" customWidth="1"/>
    <col min="1284" max="1284" width="11.140625" style="231" customWidth="1"/>
    <col min="1285" max="1285" width="11.28515625" style="231" customWidth="1"/>
    <col min="1286" max="1287" width="13.7109375" style="231" customWidth="1"/>
    <col min="1288" max="1288" width="17" style="231" customWidth="1"/>
    <col min="1289" max="1529" width="9.140625" style="231" customWidth="1"/>
    <col min="1530" max="1530" width="3.7109375" style="231" customWidth="1"/>
    <col min="1531" max="1536" width="14.5703125" style="231"/>
    <col min="1537" max="1537" width="3.7109375" style="231" customWidth="1"/>
    <col min="1538" max="1538" width="14.5703125" style="231"/>
    <col min="1539" max="1539" width="41.28515625" style="231" customWidth="1"/>
    <col min="1540" max="1540" width="11.140625" style="231" customWidth="1"/>
    <col min="1541" max="1541" width="11.28515625" style="231" customWidth="1"/>
    <col min="1542" max="1543" width="13.7109375" style="231" customWidth="1"/>
    <col min="1544" max="1544" width="17" style="231" customWidth="1"/>
    <col min="1545" max="1785" width="9.140625" style="231" customWidth="1"/>
    <col min="1786" max="1786" width="3.7109375" style="231" customWidth="1"/>
    <col min="1787" max="1792" width="14.5703125" style="231"/>
    <col min="1793" max="1793" width="3.7109375" style="231" customWidth="1"/>
    <col min="1794" max="1794" width="14.5703125" style="231"/>
    <col min="1795" max="1795" width="41.28515625" style="231" customWidth="1"/>
    <col min="1796" max="1796" width="11.140625" style="231" customWidth="1"/>
    <col min="1797" max="1797" width="11.28515625" style="231" customWidth="1"/>
    <col min="1798" max="1799" width="13.7109375" style="231" customWidth="1"/>
    <col min="1800" max="1800" width="17" style="231" customWidth="1"/>
    <col min="1801" max="2041" width="9.140625" style="231" customWidth="1"/>
    <col min="2042" max="2042" width="3.7109375" style="231" customWidth="1"/>
    <col min="2043" max="2048" width="14.5703125" style="231"/>
    <col min="2049" max="2049" width="3.7109375" style="231" customWidth="1"/>
    <col min="2050" max="2050" width="14.5703125" style="231"/>
    <col min="2051" max="2051" width="41.28515625" style="231" customWidth="1"/>
    <col min="2052" max="2052" width="11.140625" style="231" customWidth="1"/>
    <col min="2053" max="2053" width="11.28515625" style="231" customWidth="1"/>
    <col min="2054" max="2055" width="13.7109375" style="231" customWidth="1"/>
    <col min="2056" max="2056" width="17" style="231" customWidth="1"/>
    <col min="2057" max="2297" width="9.140625" style="231" customWidth="1"/>
    <col min="2298" max="2298" width="3.7109375" style="231" customWidth="1"/>
    <col min="2299" max="2304" width="14.5703125" style="231"/>
    <col min="2305" max="2305" width="3.7109375" style="231" customWidth="1"/>
    <col min="2306" max="2306" width="14.5703125" style="231"/>
    <col min="2307" max="2307" width="41.28515625" style="231" customWidth="1"/>
    <col min="2308" max="2308" width="11.140625" style="231" customWidth="1"/>
    <col min="2309" max="2309" width="11.28515625" style="231" customWidth="1"/>
    <col min="2310" max="2311" width="13.7109375" style="231" customWidth="1"/>
    <col min="2312" max="2312" width="17" style="231" customWidth="1"/>
    <col min="2313" max="2553" width="9.140625" style="231" customWidth="1"/>
    <col min="2554" max="2554" width="3.7109375" style="231" customWidth="1"/>
    <col min="2555" max="2560" width="14.5703125" style="231"/>
    <col min="2561" max="2561" width="3.7109375" style="231" customWidth="1"/>
    <col min="2562" max="2562" width="14.5703125" style="231"/>
    <col min="2563" max="2563" width="41.28515625" style="231" customWidth="1"/>
    <col min="2564" max="2564" width="11.140625" style="231" customWidth="1"/>
    <col min="2565" max="2565" width="11.28515625" style="231" customWidth="1"/>
    <col min="2566" max="2567" width="13.7109375" style="231" customWidth="1"/>
    <col min="2568" max="2568" width="17" style="231" customWidth="1"/>
    <col min="2569" max="2809" width="9.140625" style="231" customWidth="1"/>
    <col min="2810" max="2810" width="3.7109375" style="231" customWidth="1"/>
    <col min="2811" max="2816" width="14.5703125" style="231"/>
    <col min="2817" max="2817" width="3.7109375" style="231" customWidth="1"/>
    <col min="2818" max="2818" width="14.5703125" style="231"/>
    <col min="2819" max="2819" width="41.28515625" style="231" customWidth="1"/>
    <col min="2820" max="2820" width="11.140625" style="231" customWidth="1"/>
    <col min="2821" max="2821" width="11.28515625" style="231" customWidth="1"/>
    <col min="2822" max="2823" width="13.7109375" style="231" customWidth="1"/>
    <col min="2824" max="2824" width="17" style="231" customWidth="1"/>
    <col min="2825" max="3065" width="9.140625" style="231" customWidth="1"/>
    <col min="3066" max="3066" width="3.7109375" style="231" customWidth="1"/>
    <col min="3067" max="3072" width="14.5703125" style="231"/>
    <col min="3073" max="3073" width="3.7109375" style="231" customWidth="1"/>
    <col min="3074" max="3074" width="14.5703125" style="231"/>
    <col min="3075" max="3075" width="41.28515625" style="231" customWidth="1"/>
    <col min="3076" max="3076" width="11.140625" style="231" customWidth="1"/>
    <col min="3077" max="3077" width="11.28515625" style="231" customWidth="1"/>
    <col min="3078" max="3079" width="13.7109375" style="231" customWidth="1"/>
    <col min="3080" max="3080" width="17" style="231" customWidth="1"/>
    <col min="3081" max="3321" width="9.140625" style="231" customWidth="1"/>
    <col min="3322" max="3322" width="3.7109375" style="231" customWidth="1"/>
    <col min="3323" max="3328" width="14.5703125" style="231"/>
    <col min="3329" max="3329" width="3.7109375" style="231" customWidth="1"/>
    <col min="3330" max="3330" width="14.5703125" style="231"/>
    <col min="3331" max="3331" width="41.28515625" style="231" customWidth="1"/>
    <col min="3332" max="3332" width="11.140625" style="231" customWidth="1"/>
    <col min="3333" max="3333" width="11.28515625" style="231" customWidth="1"/>
    <col min="3334" max="3335" width="13.7109375" style="231" customWidth="1"/>
    <col min="3336" max="3336" width="17" style="231" customWidth="1"/>
    <col min="3337" max="3577" width="9.140625" style="231" customWidth="1"/>
    <col min="3578" max="3578" width="3.7109375" style="231" customWidth="1"/>
    <col min="3579" max="3584" width="14.5703125" style="231"/>
    <col min="3585" max="3585" width="3.7109375" style="231" customWidth="1"/>
    <col min="3586" max="3586" width="14.5703125" style="231"/>
    <col min="3587" max="3587" width="41.28515625" style="231" customWidth="1"/>
    <col min="3588" max="3588" width="11.140625" style="231" customWidth="1"/>
    <col min="3589" max="3589" width="11.28515625" style="231" customWidth="1"/>
    <col min="3590" max="3591" width="13.7109375" style="231" customWidth="1"/>
    <col min="3592" max="3592" width="17" style="231" customWidth="1"/>
    <col min="3593" max="3833" width="9.140625" style="231" customWidth="1"/>
    <col min="3834" max="3834" width="3.7109375" style="231" customWidth="1"/>
    <col min="3835" max="3840" width="14.5703125" style="231"/>
    <col min="3841" max="3841" width="3.7109375" style="231" customWidth="1"/>
    <col min="3842" max="3842" width="14.5703125" style="231"/>
    <col min="3843" max="3843" width="41.28515625" style="231" customWidth="1"/>
    <col min="3844" max="3844" width="11.140625" style="231" customWidth="1"/>
    <col min="3845" max="3845" width="11.28515625" style="231" customWidth="1"/>
    <col min="3846" max="3847" width="13.7109375" style="231" customWidth="1"/>
    <col min="3848" max="3848" width="17" style="231" customWidth="1"/>
    <col min="3849" max="4089" width="9.140625" style="231" customWidth="1"/>
    <col min="4090" max="4090" width="3.7109375" style="231" customWidth="1"/>
    <col min="4091" max="4096" width="14.5703125" style="231"/>
    <col min="4097" max="4097" width="3.7109375" style="231" customWidth="1"/>
    <col min="4098" max="4098" width="14.5703125" style="231"/>
    <col min="4099" max="4099" width="41.28515625" style="231" customWidth="1"/>
    <col min="4100" max="4100" width="11.140625" style="231" customWidth="1"/>
    <col min="4101" max="4101" width="11.28515625" style="231" customWidth="1"/>
    <col min="4102" max="4103" width="13.7109375" style="231" customWidth="1"/>
    <col min="4104" max="4104" width="17" style="231" customWidth="1"/>
    <col min="4105" max="4345" width="9.140625" style="231" customWidth="1"/>
    <col min="4346" max="4346" width="3.7109375" style="231" customWidth="1"/>
    <col min="4347" max="4352" width="14.5703125" style="231"/>
    <col min="4353" max="4353" width="3.7109375" style="231" customWidth="1"/>
    <col min="4354" max="4354" width="14.5703125" style="231"/>
    <col min="4355" max="4355" width="41.28515625" style="231" customWidth="1"/>
    <col min="4356" max="4356" width="11.140625" style="231" customWidth="1"/>
    <col min="4357" max="4357" width="11.28515625" style="231" customWidth="1"/>
    <col min="4358" max="4359" width="13.7109375" style="231" customWidth="1"/>
    <col min="4360" max="4360" width="17" style="231" customWidth="1"/>
    <col min="4361" max="4601" width="9.140625" style="231" customWidth="1"/>
    <col min="4602" max="4602" width="3.7109375" style="231" customWidth="1"/>
    <col min="4603" max="4608" width="14.5703125" style="231"/>
    <col min="4609" max="4609" width="3.7109375" style="231" customWidth="1"/>
    <col min="4610" max="4610" width="14.5703125" style="231"/>
    <col min="4611" max="4611" width="41.28515625" style="231" customWidth="1"/>
    <col min="4612" max="4612" width="11.140625" style="231" customWidth="1"/>
    <col min="4613" max="4613" width="11.28515625" style="231" customWidth="1"/>
    <col min="4614" max="4615" width="13.7109375" style="231" customWidth="1"/>
    <col min="4616" max="4616" width="17" style="231" customWidth="1"/>
    <col min="4617" max="4857" width="9.140625" style="231" customWidth="1"/>
    <col min="4858" max="4858" width="3.7109375" style="231" customWidth="1"/>
    <col min="4859" max="4864" width="14.5703125" style="231"/>
    <col min="4865" max="4865" width="3.7109375" style="231" customWidth="1"/>
    <col min="4866" max="4866" width="14.5703125" style="231"/>
    <col min="4867" max="4867" width="41.28515625" style="231" customWidth="1"/>
    <col min="4868" max="4868" width="11.140625" style="231" customWidth="1"/>
    <col min="4869" max="4869" width="11.28515625" style="231" customWidth="1"/>
    <col min="4870" max="4871" width="13.7109375" style="231" customWidth="1"/>
    <col min="4872" max="4872" width="17" style="231" customWidth="1"/>
    <col min="4873" max="5113" width="9.140625" style="231" customWidth="1"/>
    <col min="5114" max="5114" width="3.7109375" style="231" customWidth="1"/>
    <col min="5115" max="5120" width="14.5703125" style="231"/>
    <col min="5121" max="5121" width="3.7109375" style="231" customWidth="1"/>
    <col min="5122" max="5122" width="14.5703125" style="231"/>
    <col min="5123" max="5123" width="41.28515625" style="231" customWidth="1"/>
    <col min="5124" max="5124" width="11.140625" style="231" customWidth="1"/>
    <col min="5125" max="5125" width="11.28515625" style="231" customWidth="1"/>
    <col min="5126" max="5127" width="13.7109375" style="231" customWidth="1"/>
    <col min="5128" max="5128" width="17" style="231" customWidth="1"/>
    <col min="5129" max="5369" width="9.140625" style="231" customWidth="1"/>
    <col min="5370" max="5370" width="3.7109375" style="231" customWidth="1"/>
    <col min="5371" max="5376" width="14.5703125" style="231"/>
    <col min="5377" max="5377" width="3.7109375" style="231" customWidth="1"/>
    <col min="5378" max="5378" width="14.5703125" style="231"/>
    <col min="5379" max="5379" width="41.28515625" style="231" customWidth="1"/>
    <col min="5380" max="5380" width="11.140625" style="231" customWidth="1"/>
    <col min="5381" max="5381" width="11.28515625" style="231" customWidth="1"/>
    <col min="5382" max="5383" width="13.7109375" style="231" customWidth="1"/>
    <col min="5384" max="5384" width="17" style="231" customWidth="1"/>
    <col min="5385" max="5625" width="9.140625" style="231" customWidth="1"/>
    <col min="5626" max="5626" width="3.7109375" style="231" customWidth="1"/>
    <col min="5627" max="5632" width="14.5703125" style="231"/>
    <col min="5633" max="5633" width="3.7109375" style="231" customWidth="1"/>
    <col min="5634" max="5634" width="14.5703125" style="231"/>
    <col min="5635" max="5635" width="41.28515625" style="231" customWidth="1"/>
    <col min="5636" max="5636" width="11.140625" style="231" customWidth="1"/>
    <col min="5637" max="5637" width="11.28515625" style="231" customWidth="1"/>
    <col min="5638" max="5639" width="13.7109375" style="231" customWidth="1"/>
    <col min="5640" max="5640" width="17" style="231" customWidth="1"/>
    <col min="5641" max="5881" width="9.140625" style="231" customWidth="1"/>
    <col min="5882" max="5882" width="3.7109375" style="231" customWidth="1"/>
    <col min="5883" max="5888" width="14.5703125" style="231"/>
    <col min="5889" max="5889" width="3.7109375" style="231" customWidth="1"/>
    <col min="5890" max="5890" width="14.5703125" style="231"/>
    <col min="5891" max="5891" width="41.28515625" style="231" customWidth="1"/>
    <col min="5892" max="5892" width="11.140625" style="231" customWidth="1"/>
    <col min="5893" max="5893" width="11.28515625" style="231" customWidth="1"/>
    <col min="5894" max="5895" width="13.7109375" style="231" customWidth="1"/>
    <col min="5896" max="5896" width="17" style="231" customWidth="1"/>
    <col min="5897" max="6137" width="9.140625" style="231" customWidth="1"/>
    <col min="6138" max="6138" width="3.7109375" style="231" customWidth="1"/>
    <col min="6139" max="6144" width="14.5703125" style="231"/>
    <col min="6145" max="6145" width="3.7109375" style="231" customWidth="1"/>
    <col min="6146" max="6146" width="14.5703125" style="231"/>
    <col min="6147" max="6147" width="41.28515625" style="231" customWidth="1"/>
    <col min="6148" max="6148" width="11.140625" style="231" customWidth="1"/>
    <col min="6149" max="6149" width="11.28515625" style="231" customWidth="1"/>
    <col min="6150" max="6151" width="13.7109375" style="231" customWidth="1"/>
    <col min="6152" max="6152" width="17" style="231" customWidth="1"/>
    <col min="6153" max="6393" width="9.140625" style="231" customWidth="1"/>
    <col min="6394" max="6394" width="3.7109375" style="231" customWidth="1"/>
    <col min="6395" max="6400" width="14.5703125" style="231"/>
    <col min="6401" max="6401" width="3.7109375" style="231" customWidth="1"/>
    <col min="6402" max="6402" width="14.5703125" style="231"/>
    <col min="6403" max="6403" width="41.28515625" style="231" customWidth="1"/>
    <col min="6404" max="6404" width="11.140625" style="231" customWidth="1"/>
    <col min="6405" max="6405" width="11.28515625" style="231" customWidth="1"/>
    <col min="6406" max="6407" width="13.7109375" style="231" customWidth="1"/>
    <col min="6408" max="6408" width="17" style="231" customWidth="1"/>
    <col min="6409" max="6649" width="9.140625" style="231" customWidth="1"/>
    <col min="6650" max="6650" width="3.7109375" style="231" customWidth="1"/>
    <col min="6651" max="6656" width="14.5703125" style="231"/>
    <col min="6657" max="6657" width="3.7109375" style="231" customWidth="1"/>
    <col min="6658" max="6658" width="14.5703125" style="231"/>
    <col min="6659" max="6659" width="41.28515625" style="231" customWidth="1"/>
    <col min="6660" max="6660" width="11.140625" style="231" customWidth="1"/>
    <col min="6661" max="6661" width="11.28515625" style="231" customWidth="1"/>
    <col min="6662" max="6663" width="13.7109375" style="231" customWidth="1"/>
    <col min="6664" max="6664" width="17" style="231" customWidth="1"/>
    <col min="6665" max="6905" width="9.140625" style="231" customWidth="1"/>
    <col min="6906" max="6906" width="3.7109375" style="231" customWidth="1"/>
    <col min="6907" max="6912" width="14.5703125" style="231"/>
    <col min="6913" max="6913" width="3.7109375" style="231" customWidth="1"/>
    <col min="6914" max="6914" width="14.5703125" style="231"/>
    <col min="6915" max="6915" width="41.28515625" style="231" customWidth="1"/>
    <col min="6916" max="6916" width="11.140625" style="231" customWidth="1"/>
    <col min="6917" max="6917" width="11.28515625" style="231" customWidth="1"/>
    <col min="6918" max="6919" width="13.7109375" style="231" customWidth="1"/>
    <col min="6920" max="6920" width="17" style="231" customWidth="1"/>
    <col min="6921" max="7161" width="9.140625" style="231" customWidth="1"/>
    <col min="7162" max="7162" width="3.7109375" style="231" customWidth="1"/>
    <col min="7163" max="7168" width="14.5703125" style="231"/>
    <col min="7169" max="7169" width="3.7109375" style="231" customWidth="1"/>
    <col min="7170" max="7170" width="14.5703125" style="231"/>
    <col min="7171" max="7171" width="41.28515625" style="231" customWidth="1"/>
    <col min="7172" max="7172" width="11.140625" style="231" customWidth="1"/>
    <col min="7173" max="7173" width="11.28515625" style="231" customWidth="1"/>
    <col min="7174" max="7175" width="13.7109375" style="231" customWidth="1"/>
    <col min="7176" max="7176" width="17" style="231" customWidth="1"/>
    <col min="7177" max="7417" width="9.140625" style="231" customWidth="1"/>
    <col min="7418" max="7418" width="3.7109375" style="231" customWidth="1"/>
    <col min="7419" max="7424" width="14.5703125" style="231"/>
    <col min="7425" max="7425" width="3.7109375" style="231" customWidth="1"/>
    <col min="7426" max="7426" width="14.5703125" style="231"/>
    <col min="7427" max="7427" width="41.28515625" style="231" customWidth="1"/>
    <col min="7428" max="7428" width="11.140625" style="231" customWidth="1"/>
    <col min="7429" max="7429" width="11.28515625" style="231" customWidth="1"/>
    <col min="7430" max="7431" width="13.7109375" style="231" customWidth="1"/>
    <col min="7432" max="7432" width="17" style="231" customWidth="1"/>
    <col min="7433" max="7673" width="9.140625" style="231" customWidth="1"/>
    <col min="7674" max="7674" width="3.7109375" style="231" customWidth="1"/>
    <col min="7675" max="7680" width="14.5703125" style="231"/>
    <col min="7681" max="7681" width="3.7109375" style="231" customWidth="1"/>
    <col min="7682" max="7682" width="14.5703125" style="231"/>
    <col min="7683" max="7683" width="41.28515625" style="231" customWidth="1"/>
    <col min="7684" max="7684" width="11.140625" style="231" customWidth="1"/>
    <col min="7685" max="7685" width="11.28515625" style="231" customWidth="1"/>
    <col min="7686" max="7687" width="13.7109375" style="231" customWidth="1"/>
    <col min="7688" max="7688" width="17" style="231" customWidth="1"/>
    <col min="7689" max="7929" width="9.140625" style="231" customWidth="1"/>
    <col min="7930" max="7930" width="3.7109375" style="231" customWidth="1"/>
    <col min="7931" max="7936" width="14.5703125" style="231"/>
    <col min="7937" max="7937" width="3.7109375" style="231" customWidth="1"/>
    <col min="7938" max="7938" width="14.5703125" style="231"/>
    <col min="7939" max="7939" width="41.28515625" style="231" customWidth="1"/>
    <col min="7940" max="7940" width="11.140625" style="231" customWidth="1"/>
    <col min="7941" max="7941" width="11.28515625" style="231" customWidth="1"/>
    <col min="7942" max="7943" width="13.7109375" style="231" customWidth="1"/>
    <col min="7944" max="7944" width="17" style="231" customWidth="1"/>
    <col min="7945" max="8185" width="9.140625" style="231" customWidth="1"/>
    <col min="8186" max="8186" width="3.7109375" style="231" customWidth="1"/>
    <col min="8187" max="8192" width="14.5703125" style="231"/>
    <col min="8193" max="8193" width="3.7109375" style="231" customWidth="1"/>
    <col min="8194" max="8194" width="14.5703125" style="231"/>
    <col min="8195" max="8195" width="41.28515625" style="231" customWidth="1"/>
    <col min="8196" max="8196" width="11.140625" style="231" customWidth="1"/>
    <col min="8197" max="8197" width="11.28515625" style="231" customWidth="1"/>
    <col min="8198" max="8199" width="13.7109375" style="231" customWidth="1"/>
    <col min="8200" max="8200" width="17" style="231" customWidth="1"/>
    <col min="8201" max="8441" width="9.140625" style="231" customWidth="1"/>
    <col min="8442" max="8442" width="3.7109375" style="231" customWidth="1"/>
    <col min="8443" max="8448" width="14.5703125" style="231"/>
    <col min="8449" max="8449" width="3.7109375" style="231" customWidth="1"/>
    <col min="8450" max="8450" width="14.5703125" style="231"/>
    <col min="8451" max="8451" width="41.28515625" style="231" customWidth="1"/>
    <col min="8452" max="8452" width="11.140625" style="231" customWidth="1"/>
    <col min="8453" max="8453" width="11.28515625" style="231" customWidth="1"/>
    <col min="8454" max="8455" width="13.7109375" style="231" customWidth="1"/>
    <col min="8456" max="8456" width="17" style="231" customWidth="1"/>
    <col min="8457" max="8697" width="9.140625" style="231" customWidth="1"/>
    <col min="8698" max="8698" width="3.7109375" style="231" customWidth="1"/>
    <col min="8699" max="8704" width="14.5703125" style="231"/>
    <col min="8705" max="8705" width="3.7109375" style="231" customWidth="1"/>
    <col min="8706" max="8706" width="14.5703125" style="231"/>
    <col min="8707" max="8707" width="41.28515625" style="231" customWidth="1"/>
    <col min="8708" max="8708" width="11.140625" style="231" customWidth="1"/>
    <col min="8709" max="8709" width="11.28515625" style="231" customWidth="1"/>
    <col min="8710" max="8711" width="13.7109375" style="231" customWidth="1"/>
    <col min="8712" max="8712" width="17" style="231" customWidth="1"/>
    <col min="8713" max="8953" width="9.140625" style="231" customWidth="1"/>
    <col min="8954" max="8954" width="3.7109375" style="231" customWidth="1"/>
    <col min="8955" max="8960" width="14.5703125" style="231"/>
    <col min="8961" max="8961" width="3.7109375" style="231" customWidth="1"/>
    <col min="8962" max="8962" width="14.5703125" style="231"/>
    <col min="8963" max="8963" width="41.28515625" style="231" customWidth="1"/>
    <col min="8964" max="8964" width="11.140625" style="231" customWidth="1"/>
    <col min="8965" max="8965" width="11.28515625" style="231" customWidth="1"/>
    <col min="8966" max="8967" width="13.7109375" style="231" customWidth="1"/>
    <col min="8968" max="8968" width="17" style="231" customWidth="1"/>
    <col min="8969" max="9209" width="9.140625" style="231" customWidth="1"/>
    <col min="9210" max="9210" width="3.7109375" style="231" customWidth="1"/>
    <col min="9211" max="9216" width="14.5703125" style="231"/>
    <col min="9217" max="9217" width="3.7109375" style="231" customWidth="1"/>
    <col min="9218" max="9218" width="14.5703125" style="231"/>
    <col min="9219" max="9219" width="41.28515625" style="231" customWidth="1"/>
    <col min="9220" max="9220" width="11.140625" style="231" customWidth="1"/>
    <col min="9221" max="9221" width="11.28515625" style="231" customWidth="1"/>
    <col min="9222" max="9223" width="13.7109375" style="231" customWidth="1"/>
    <col min="9224" max="9224" width="17" style="231" customWidth="1"/>
    <col min="9225" max="9465" width="9.140625" style="231" customWidth="1"/>
    <col min="9466" max="9466" width="3.7109375" style="231" customWidth="1"/>
    <col min="9467" max="9472" width="14.5703125" style="231"/>
    <col min="9473" max="9473" width="3.7109375" style="231" customWidth="1"/>
    <col min="9474" max="9474" width="14.5703125" style="231"/>
    <col min="9475" max="9475" width="41.28515625" style="231" customWidth="1"/>
    <col min="9476" max="9476" width="11.140625" style="231" customWidth="1"/>
    <col min="9477" max="9477" width="11.28515625" style="231" customWidth="1"/>
    <col min="9478" max="9479" width="13.7109375" style="231" customWidth="1"/>
    <col min="9480" max="9480" width="17" style="231" customWidth="1"/>
    <col min="9481" max="9721" width="9.140625" style="231" customWidth="1"/>
    <col min="9722" max="9722" width="3.7109375" style="231" customWidth="1"/>
    <col min="9723" max="9728" width="14.5703125" style="231"/>
    <col min="9729" max="9729" width="3.7109375" style="231" customWidth="1"/>
    <col min="9730" max="9730" width="14.5703125" style="231"/>
    <col min="9731" max="9731" width="41.28515625" style="231" customWidth="1"/>
    <col min="9732" max="9732" width="11.140625" style="231" customWidth="1"/>
    <col min="9733" max="9733" width="11.28515625" style="231" customWidth="1"/>
    <col min="9734" max="9735" width="13.7109375" style="231" customWidth="1"/>
    <col min="9736" max="9736" width="17" style="231" customWidth="1"/>
    <col min="9737" max="9977" width="9.140625" style="231" customWidth="1"/>
    <col min="9978" max="9978" width="3.7109375" style="231" customWidth="1"/>
    <col min="9979" max="9984" width="14.5703125" style="231"/>
    <col min="9985" max="9985" width="3.7109375" style="231" customWidth="1"/>
    <col min="9986" max="9986" width="14.5703125" style="231"/>
    <col min="9987" max="9987" width="41.28515625" style="231" customWidth="1"/>
    <col min="9988" max="9988" width="11.140625" style="231" customWidth="1"/>
    <col min="9989" max="9989" width="11.28515625" style="231" customWidth="1"/>
    <col min="9990" max="9991" width="13.7109375" style="231" customWidth="1"/>
    <col min="9992" max="9992" width="17" style="231" customWidth="1"/>
    <col min="9993" max="10233" width="9.140625" style="231" customWidth="1"/>
    <col min="10234" max="10234" width="3.7109375" style="231" customWidth="1"/>
    <col min="10235" max="10240" width="14.5703125" style="231"/>
    <col min="10241" max="10241" width="3.7109375" style="231" customWidth="1"/>
    <col min="10242" max="10242" width="14.5703125" style="231"/>
    <col min="10243" max="10243" width="41.28515625" style="231" customWidth="1"/>
    <col min="10244" max="10244" width="11.140625" style="231" customWidth="1"/>
    <col min="10245" max="10245" width="11.28515625" style="231" customWidth="1"/>
    <col min="10246" max="10247" width="13.7109375" style="231" customWidth="1"/>
    <col min="10248" max="10248" width="17" style="231" customWidth="1"/>
    <col min="10249" max="10489" width="9.140625" style="231" customWidth="1"/>
    <col min="10490" max="10490" width="3.7109375" style="231" customWidth="1"/>
    <col min="10491" max="10496" width="14.5703125" style="231"/>
    <col min="10497" max="10497" width="3.7109375" style="231" customWidth="1"/>
    <col min="10498" max="10498" width="14.5703125" style="231"/>
    <col min="10499" max="10499" width="41.28515625" style="231" customWidth="1"/>
    <col min="10500" max="10500" width="11.140625" style="231" customWidth="1"/>
    <col min="10501" max="10501" width="11.28515625" style="231" customWidth="1"/>
    <col min="10502" max="10503" width="13.7109375" style="231" customWidth="1"/>
    <col min="10504" max="10504" width="17" style="231" customWidth="1"/>
    <col min="10505" max="10745" width="9.140625" style="231" customWidth="1"/>
    <col min="10746" max="10746" width="3.7109375" style="231" customWidth="1"/>
    <col min="10747" max="10752" width="14.5703125" style="231"/>
    <col min="10753" max="10753" width="3.7109375" style="231" customWidth="1"/>
    <col min="10754" max="10754" width="14.5703125" style="231"/>
    <col min="10755" max="10755" width="41.28515625" style="231" customWidth="1"/>
    <col min="10756" max="10756" width="11.140625" style="231" customWidth="1"/>
    <col min="10757" max="10757" width="11.28515625" style="231" customWidth="1"/>
    <col min="10758" max="10759" width="13.7109375" style="231" customWidth="1"/>
    <col min="10760" max="10760" width="17" style="231" customWidth="1"/>
    <col min="10761" max="11001" width="9.140625" style="231" customWidth="1"/>
    <col min="11002" max="11002" width="3.7109375" style="231" customWidth="1"/>
    <col min="11003" max="11008" width="14.5703125" style="231"/>
    <col min="11009" max="11009" width="3.7109375" style="231" customWidth="1"/>
    <col min="11010" max="11010" width="14.5703125" style="231"/>
    <col min="11011" max="11011" width="41.28515625" style="231" customWidth="1"/>
    <col min="11012" max="11012" width="11.140625" style="231" customWidth="1"/>
    <col min="11013" max="11013" width="11.28515625" style="231" customWidth="1"/>
    <col min="11014" max="11015" width="13.7109375" style="231" customWidth="1"/>
    <col min="11016" max="11016" width="17" style="231" customWidth="1"/>
    <col min="11017" max="11257" width="9.140625" style="231" customWidth="1"/>
    <col min="11258" max="11258" width="3.7109375" style="231" customWidth="1"/>
    <col min="11259" max="11264" width="14.5703125" style="231"/>
    <col min="11265" max="11265" width="3.7109375" style="231" customWidth="1"/>
    <col min="11266" max="11266" width="14.5703125" style="231"/>
    <col min="11267" max="11267" width="41.28515625" style="231" customWidth="1"/>
    <col min="11268" max="11268" width="11.140625" style="231" customWidth="1"/>
    <col min="11269" max="11269" width="11.28515625" style="231" customWidth="1"/>
    <col min="11270" max="11271" width="13.7109375" style="231" customWidth="1"/>
    <col min="11272" max="11272" width="17" style="231" customWidth="1"/>
    <col min="11273" max="11513" width="9.140625" style="231" customWidth="1"/>
    <col min="11514" max="11514" width="3.7109375" style="231" customWidth="1"/>
    <col min="11515" max="11520" width="14.5703125" style="231"/>
    <col min="11521" max="11521" width="3.7109375" style="231" customWidth="1"/>
    <col min="11522" max="11522" width="14.5703125" style="231"/>
    <col min="11523" max="11523" width="41.28515625" style="231" customWidth="1"/>
    <col min="11524" max="11524" width="11.140625" style="231" customWidth="1"/>
    <col min="11525" max="11525" width="11.28515625" style="231" customWidth="1"/>
    <col min="11526" max="11527" width="13.7109375" style="231" customWidth="1"/>
    <col min="11528" max="11528" width="17" style="231" customWidth="1"/>
    <col min="11529" max="11769" width="9.140625" style="231" customWidth="1"/>
    <col min="11770" max="11770" width="3.7109375" style="231" customWidth="1"/>
    <col min="11771" max="11776" width="14.5703125" style="231"/>
    <col min="11777" max="11777" width="3.7109375" style="231" customWidth="1"/>
    <col min="11778" max="11778" width="14.5703125" style="231"/>
    <col min="11779" max="11779" width="41.28515625" style="231" customWidth="1"/>
    <col min="11780" max="11780" width="11.140625" style="231" customWidth="1"/>
    <col min="11781" max="11781" width="11.28515625" style="231" customWidth="1"/>
    <col min="11782" max="11783" width="13.7109375" style="231" customWidth="1"/>
    <col min="11784" max="11784" width="17" style="231" customWidth="1"/>
    <col min="11785" max="12025" width="9.140625" style="231" customWidth="1"/>
    <col min="12026" max="12026" width="3.7109375" style="231" customWidth="1"/>
    <col min="12027" max="12032" width="14.5703125" style="231"/>
    <col min="12033" max="12033" width="3.7109375" style="231" customWidth="1"/>
    <col min="12034" max="12034" width="14.5703125" style="231"/>
    <col min="12035" max="12035" width="41.28515625" style="231" customWidth="1"/>
    <col min="12036" max="12036" width="11.140625" style="231" customWidth="1"/>
    <col min="12037" max="12037" width="11.28515625" style="231" customWidth="1"/>
    <col min="12038" max="12039" width="13.7109375" style="231" customWidth="1"/>
    <col min="12040" max="12040" width="17" style="231" customWidth="1"/>
    <col min="12041" max="12281" width="9.140625" style="231" customWidth="1"/>
    <col min="12282" max="12282" width="3.7109375" style="231" customWidth="1"/>
    <col min="12283" max="12288" width="14.5703125" style="231"/>
    <col min="12289" max="12289" width="3.7109375" style="231" customWidth="1"/>
    <col min="12290" max="12290" width="14.5703125" style="231"/>
    <col min="12291" max="12291" width="41.28515625" style="231" customWidth="1"/>
    <col min="12292" max="12292" width="11.140625" style="231" customWidth="1"/>
    <col min="12293" max="12293" width="11.28515625" style="231" customWidth="1"/>
    <col min="12294" max="12295" width="13.7109375" style="231" customWidth="1"/>
    <col min="12296" max="12296" width="17" style="231" customWidth="1"/>
    <col min="12297" max="12537" width="9.140625" style="231" customWidth="1"/>
    <col min="12538" max="12538" width="3.7109375" style="231" customWidth="1"/>
    <col min="12539" max="12544" width="14.5703125" style="231"/>
    <col min="12545" max="12545" width="3.7109375" style="231" customWidth="1"/>
    <col min="12546" max="12546" width="14.5703125" style="231"/>
    <col min="12547" max="12547" width="41.28515625" style="231" customWidth="1"/>
    <col min="12548" max="12548" width="11.140625" style="231" customWidth="1"/>
    <col min="12549" max="12549" width="11.28515625" style="231" customWidth="1"/>
    <col min="12550" max="12551" width="13.7109375" style="231" customWidth="1"/>
    <col min="12552" max="12552" width="17" style="231" customWidth="1"/>
    <col min="12553" max="12793" width="9.140625" style="231" customWidth="1"/>
    <col min="12794" max="12794" width="3.7109375" style="231" customWidth="1"/>
    <col min="12795" max="12800" width="14.5703125" style="231"/>
    <col min="12801" max="12801" width="3.7109375" style="231" customWidth="1"/>
    <col min="12802" max="12802" width="14.5703125" style="231"/>
    <col min="12803" max="12803" width="41.28515625" style="231" customWidth="1"/>
    <col min="12804" max="12804" width="11.140625" style="231" customWidth="1"/>
    <col min="12805" max="12805" width="11.28515625" style="231" customWidth="1"/>
    <col min="12806" max="12807" width="13.7109375" style="231" customWidth="1"/>
    <col min="12808" max="12808" width="17" style="231" customWidth="1"/>
    <col min="12809" max="13049" width="9.140625" style="231" customWidth="1"/>
    <col min="13050" max="13050" width="3.7109375" style="231" customWidth="1"/>
    <col min="13051" max="13056" width="14.5703125" style="231"/>
    <col min="13057" max="13057" width="3.7109375" style="231" customWidth="1"/>
    <col min="13058" max="13058" width="14.5703125" style="231"/>
    <col min="13059" max="13059" width="41.28515625" style="231" customWidth="1"/>
    <col min="13060" max="13060" width="11.140625" style="231" customWidth="1"/>
    <col min="13061" max="13061" width="11.28515625" style="231" customWidth="1"/>
    <col min="13062" max="13063" width="13.7109375" style="231" customWidth="1"/>
    <col min="13064" max="13064" width="17" style="231" customWidth="1"/>
    <col min="13065" max="13305" width="9.140625" style="231" customWidth="1"/>
    <col min="13306" max="13306" width="3.7109375" style="231" customWidth="1"/>
    <col min="13307" max="13312" width="14.5703125" style="231"/>
    <col min="13313" max="13313" width="3.7109375" style="231" customWidth="1"/>
    <col min="13314" max="13314" width="14.5703125" style="231"/>
    <col min="13315" max="13315" width="41.28515625" style="231" customWidth="1"/>
    <col min="13316" max="13316" width="11.140625" style="231" customWidth="1"/>
    <col min="13317" max="13317" width="11.28515625" style="231" customWidth="1"/>
    <col min="13318" max="13319" width="13.7109375" style="231" customWidth="1"/>
    <col min="13320" max="13320" width="17" style="231" customWidth="1"/>
    <col min="13321" max="13561" width="9.140625" style="231" customWidth="1"/>
    <col min="13562" max="13562" width="3.7109375" style="231" customWidth="1"/>
    <col min="13563" max="13568" width="14.5703125" style="231"/>
    <col min="13569" max="13569" width="3.7109375" style="231" customWidth="1"/>
    <col min="13570" max="13570" width="14.5703125" style="231"/>
    <col min="13571" max="13571" width="41.28515625" style="231" customWidth="1"/>
    <col min="13572" max="13572" width="11.140625" style="231" customWidth="1"/>
    <col min="13573" max="13573" width="11.28515625" style="231" customWidth="1"/>
    <col min="13574" max="13575" width="13.7109375" style="231" customWidth="1"/>
    <col min="13576" max="13576" width="17" style="231" customWidth="1"/>
    <col min="13577" max="13817" width="9.140625" style="231" customWidth="1"/>
    <col min="13818" max="13818" width="3.7109375" style="231" customWidth="1"/>
    <col min="13819" max="13824" width="14.5703125" style="231"/>
    <col min="13825" max="13825" width="3.7109375" style="231" customWidth="1"/>
    <col min="13826" max="13826" width="14.5703125" style="231"/>
    <col min="13827" max="13827" width="41.28515625" style="231" customWidth="1"/>
    <col min="13828" max="13828" width="11.140625" style="231" customWidth="1"/>
    <col min="13829" max="13829" width="11.28515625" style="231" customWidth="1"/>
    <col min="13830" max="13831" width="13.7109375" style="231" customWidth="1"/>
    <col min="13832" max="13832" width="17" style="231" customWidth="1"/>
    <col min="13833" max="14073" width="9.140625" style="231" customWidth="1"/>
    <col min="14074" max="14074" width="3.7109375" style="231" customWidth="1"/>
    <col min="14075" max="14080" width="14.5703125" style="231"/>
    <col min="14081" max="14081" width="3.7109375" style="231" customWidth="1"/>
    <col min="14082" max="14082" width="14.5703125" style="231"/>
    <col min="14083" max="14083" width="41.28515625" style="231" customWidth="1"/>
    <col min="14084" max="14084" width="11.140625" style="231" customWidth="1"/>
    <col min="14085" max="14085" width="11.28515625" style="231" customWidth="1"/>
    <col min="14086" max="14087" width="13.7109375" style="231" customWidth="1"/>
    <col min="14088" max="14088" width="17" style="231" customWidth="1"/>
    <col min="14089" max="14329" width="9.140625" style="231" customWidth="1"/>
    <col min="14330" max="14330" width="3.7109375" style="231" customWidth="1"/>
    <col min="14331" max="14336" width="14.5703125" style="231"/>
    <col min="14337" max="14337" width="3.7109375" style="231" customWidth="1"/>
    <col min="14338" max="14338" width="14.5703125" style="231"/>
    <col min="14339" max="14339" width="41.28515625" style="231" customWidth="1"/>
    <col min="14340" max="14340" width="11.140625" style="231" customWidth="1"/>
    <col min="14341" max="14341" width="11.28515625" style="231" customWidth="1"/>
    <col min="14342" max="14343" width="13.7109375" style="231" customWidth="1"/>
    <col min="14344" max="14344" width="17" style="231" customWidth="1"/>
    <col min="14345" max="14585" width="9.140625" style="231" customWidth="1"/>
    <col min="14586" max="14586" width="3.7109375" style="231" customWidth="1"/>
    <col min="14587" max="14592" width="14.5703125" style="231"/>
    <col min="14593" max="14593" width="3.7109375" style="231" customWidth="1"/>
    <col min="14594" max="14594" width="14.5703125" style="231"/>
    <col min="14595" max="14595" width="41.28515625" style="231" customWidth="1"/>
    <col min="14596" max="14596" width="11.140625" style="231" customWidth="1"/>
    <col min="14597" max="14597" width="11.28515625" style="231" customWidth="1"/>
    <col min="14598" max="14599" width="13.7109375" style="231" customWidth="1"/>
    <col min="14600" max="14600" width="17" style="231" customWidth="1"/>
    <col min="14601" max="14841" width="9.140625" style="231" customWidth="1"/>
    <col min="14842" max="14842" width="3.7109375" style="231" customWidth="1"/>
    <col min="14843" max="14848" width="14.5703125" style="231"/>
    <col min="14849" max="14849" width="3.7109375" style="231" customWidth="1"/>
    <col min="14850" max="14850" width="14.5703125" style="231"/>
    <col min="14851" max="14851" width="41.28515625" style="231" customWidth="1"/>
    <col min="14852" max="14852" width="11.140625" style="231" customWidth="1"/>
    <col min="14853" max="14853" width="11.28515625" style="231" customWidth="1"/>
    <col min="14854" max="14855" width="13.7109375" style="231" customWidth="1"/>
    <col min="14856" max="14856" width="17" style="231" customWidth="1"/>
    <col min="14857" max="15097" width="9.140625" style="231" customWidth="1"/>
    <col min="15098" max="15098" width="3.7109375" style="231" customWidth="1"/>
    <col min="15099" max="15104" width="14.5703125" style="231"/>
    <col min="15105" max="15105" width="3.7109375" style="231" customWidth="1"/>
    <col min="15106" max="15106" width="14.5703125" style="231"/>
    <col min="15107" max="15107" width="41.28515625" style="231" customWidth="1"/>
    <col min="15108" max="15108" width="11.140625" style="231" customWidth="1"/>
    <col min="15109" max="15109" width="11.28515625" style="231" customWidth="1"/>
    <col min="15110" max="15111" width="13.7109375" style="231" customWidth="1"/>
    <col min="15112" max="15112" width="17" style="231" customWidth="1"/>
    <col min="15113" max="15353" width="9.140625" style="231" customWidth="1"/>
    <col min="15354" max="15354" width="3.7109375" style="231" customWidth="1"/>
    <col min="15355" max="15360" width="14.5703125" style="231"/>
    <col min="15361" max="15361" width="3.7109375" style="231" customWidth="1"/>
    <col min="15362" max="15362" width="14.5703125" style="231"/>
    <col min="15363" max="15363" width="41.28515625" style="231" customWidth="1"/>
    <col min="15364" max="15364" width="11.140625" style="231" customWidth="1"/>
    <col min="15365" max="15365" width="11.28515625" style="231" customWidth="1"/>
    <col min="15366" max="15367" width="13.7109375" style="231" customWidth="1"/>
    <col min="15368" max="15368" width="17" style="231" customWidth="1"/>
    <col min="15369" max="15609" width="9.140625" style="231" customWidth="1"/>
    <col min="15610" max="15610" width="3.7109375" style="231" customWidth="1"/>
    <col min="15611" max="15616" width="14.5703125" style="231"/>
    <col min="15617" max="15617" width="3.7109375" style="231" customWidth="1"/>
    <col min="15618" max="15618" width="14.5703125" style="231"/>
    <col min="15619" max="15619" width="41.28515625" style="231" customWidth="1"/>
    <col min="15620" max="15620" width="11.140625" style="231" customWidth="1"/>
    <col min="15621" max="15621" width="11.28515625" style="231" customWidth="1"/>
    <col min="15622" max="15623" width="13.7109375" style="231" customWidth="1"/>
    <col min="15624" max="15624" width="17" style="231" customWidth="1"/>
    <col min="15625" max="15865" width="9.140625" style="231" customWidth="1"/>
    <col min="15866" max="15866" width="3.7109375" style="231" customWidth="1"/>
    <col min="15867" max="15872" width="14.5703125" style="231"/>
    <col min="15873" max="15873" width="3.7109375" style="231" customWidth="1"/>
    <col min="15874" max="15874" width="14.5703125" style="231"/>
    <col min="15875" max="15875" width="41.28515625" style="231" customWidth="1"/>
    <col min="15876" max="15876" width="11.140625" style="231" customWidth="1"/>
    <col min="15877" max="15877" width="11.28515625" style="231" customWidth="1"/>
    <col min="15878" max="15879" width="13.7109375" style="231" customWidth="1"/>
    <col min="15880" max="15880" width="17" style="231" customWidth="1"/>
    <col min="15881" max="16121" width="9.140625" style="231" customWidth="1"/>
    <col min="16122" max="16122" width="3.7109375" style="231" customWidth="1"/>
    <col min="16123" max="16128" width="14.5703125" style="231"/>
    <col min="16129" max="16129" width="3.7109375" style="231" customWidth="1"/>
    <col min="16130" max="16130" width="14.5703125" style="231"/>
    <col min="16131" max="16131" width="41.28515625" style="231" customWidth="1"/>
    <col min="16132" max="16132" width="11.140625" style="231" customWidth="1"/>
    <col min="16133" max="16133" width="11.28515625" style="231" customWidth="1"/>
    <col min="16134" max="16135" width="13.7109375" style="231" customWidth="1"/>
    <col min="16136" max="16136" width="17" style="231" customWidth="1"/>
    <col min="16137" max="16377" width="9.140625" style="231" customWidth="1"/>
    <col min="16378" max="16378" width="3.7109375" style="231" customWidth="1"/>
    <col min="16379" max="16384" width="14.5703125" style="231"/>
  </cols>
  <sheetData>
    <row r="1" spans="1:251" ht="13.5" thickBot="1">
      <c r="A1" s="226"/>
      <c r="B1" s="227"/>
      <c r="C1" s="228"/>
      <c r="D1" s="228"/>
      <c r="E1" s="229"/>
      <c r="F1" s="228"/>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c r="CC1" s="230"/>
      <c r="CD1" s="230"/>
      <c r="CE1" s="230"/>
      <c r="CF1" s="230"/>
      <c r="CG1" s="230"/>
      <c r="CH1" s="230"/>
      <c r="CI1" s="230"/>
      <c r="CJ1" s="230"/>
      <c r="CK1" s="230"/>
      <c r="CL1" s="230"/>
      <c r="CM1" s="230"/>
      <c r="CN1" s="230"/>
      <c r="CO1" s="230"/>
      <c r="CP1" s="230"/>
      <c r="CQ1" s="230"/>
      <c r="CR1" s="230"/>
      <c r="CS1" s="230"/>
      <c r="CT1" s="230"/>
      <c r="CU1" s="230"/>
      <c r="CV1" s="230"/>
      <c r="CW1" s="230"/>
      <c r="CX1" s="230"/>
      <c r="CY1" s="230"/>
      <c r="CZ1" s="230"/>
      <c r="DA1" s="230"/>
      <c r="DB1" s="230"/>
      <c r="DC1" s="230"/>
      <c r="DD1" s="230"/>
      <c r="DE1" s="230"/>
      <c r="DF1" s="230"/>
      <c r="DG1" s="230"/>
      <c r="DH1" s="230"/>
      <c r="DI1" s="230"/>
      <c r="DJ1" s="230"/>
      <c r="DK1" s="230"/>
      <c r="DL1" s="230"/>
      <c r="DM1" s="230"/>
      <c r="DN1" s="230"/>
      <c r="DO1" s="230"/>
      <c r="DP1" s="230"/>
      <c r="DQ1" s="230"/>
      <c r="DR1" s="230"/>
      <c r="DS1" s="230"/>
      <c r="DT1" s="230"/>
      <c r="DU1" s="230"/>
      <c r="DV1" s="230"/>
      <c r="DW1" s="230"/>
      <c r="DX1" s="230"/>
      <c r="DY1" s="230"/>
      <c r="DZ1" s="230"/>
      <c r="EA1" s="230"/>
      <c r="EB1" s="230"/>
      <c r="EC1" s="230"/>
      <c r="ED1" s="230"/>
      <c r="EE1" s="230"/>
      <c r="EF1" s="230"/>
      <c r="EG1" s="230"/>
      <c r="EH1" s="230"/>
      <c r="EI1" s="230"/>
      <c r="EJ1" s="230"/>
      <c r="EK1" s="230"/>
      <c r="EL1" s="230"/>
      <c r="EM1" s="230"/>
      <c r="EN1" s="230"/>
      <c r="EO1" s="230"/>
      <c r="EP1" s="230"/>
      <c r="EQ1" s="230"/>
      <c r="ER1" s="230"/>
      <c r="ES1" s="230"/>
      <c r="ET1" s="230"/>
      <c r="EU1" s="230"/>
      <c r="EV1" s="230"/>
      <c r="EW1" s="230"/>
      <c r="EX1" s="230"/>
      <c r="EY1" s="230"/>
      <c r="EZ1" s="230"/>
      <c r="FA1" s="230"/>
      <c r="FB1" s="230"/>
      <c r="FC1" s="230"/>
      <c r="FD1" s="230"/>
      <c r="FE1" s="230"/>
      <c r="FF1" s="230"/>
      <c r="FG1" s="230"/>
      <c r="FH1" s="230"/>
      <c r="FI1" s="230"/>
      <c r="FJ1" s="230"/>
      <c r="FK1" s="230"/>
      <c r="FL1" s="230"/>
      <c r="FM1" s="230"/>
      <c r="FN1" s="230"/>
      <c r="FO1" s="230"/>
      <c r="FP1" s="230"/>
      <c r="FQ1" s="230"/>
      <c r="FR1" s="230"/>
      <c r="FS1" s="230"/>
      <c r="FT1" s="230"/>
      <c r="FU1" s="230"/>
      <c r="FV1" s="230"/>
      <c r="FW1" s="230"/>
      <c r="FX1" s="230"/>
      <c r="FY1" s="230"/>
      <c r="FZ1" s="230"/>
      <c r="GA1" s="230"/>
      <c r="GB1" s="230"/>
      <c r="GC1" s="230"/>
      <c r="GD1" s="230"/>
      <c r="GE1" s="230"/>
      <c r="GF1" s="230"/>
      <c r="GG1" s="230"/>
      <c r="GH1" s="230"/>
      <c r="GI1" s="230"/>
      <c r="GJ1" s="230"/>
      <c r="GK1" s="230"/>
      <c r="GL1" s="230"/>
      <c r="GM1" s="230"/>
      <c r="GN1" s="230"/>
      <c r="GO1" s="230"/>
      <c r="GP1" s="230"/>
      <c r="GQ1" s="230"/>
      <c r="GR1" s="230"/>
      <c r="GS1" s="230"/>
      <c r="GT1" s="230"/>
      <c r="GU1" s="230"/>
      <c r="GV1" s="230"/>
      <c r="GW1" s="230"/>
      <c r="GX1" s="230"/>
      <c r="GY1" s="230"/>
      <c r="GZ1" s="230"/>
      <c r="HA1" s="230"/>
      <c r="HB1" s="230"/>
      <c r="HC1" s="230"/>
      <c r="HD1" s="230"/>
      <c r="HE1" s="230"/>
      <c r="HF1" s="230"/>
      <c r="HG1" s="230"/>
      <c r="HH1" s="230"/>
      <c r="HI1" s="230"/>
      <c r="HJ1" s="230"/>
      <c r="HK1" s="230"/>
      <c r="HL1" s="230"/>
      <c r="HM1" s="230"/>
      <c r="HN1" s="230"/>
      <c r="HO1" s="230"/>
      <c r="HP1" s="230"/>
      <c r="HQ1" s="230"/>
      <c r="HR1" s="230"/>
      <c r="HS1" s="230"/>
      <c r="HT1" s="230"/>
      <c r="HU1" s="230"/>
      <c r="HV1" s="230"/>
      <c r="HW1" s="230"/>
      <c r="HX1" s="230"/>
      <c r="HY1" s="230"/>
      <c r="HZ1" s="230"/>
      <c r="IA1" s="230"/>
      <c r="IB1" s="230"/>
      <c r="IC1" s="230"/>
      <c r="ID1" s="230"/>
      <c r="IE1" s="230"/>
      <c r="IF1" s="230"/>
      <c r="IG1" s="230"/>
      <c r="IH1" s="230"/>
      <c r="II1" s="230"/>
      <c r="IJ1" s="230"/>
      <c r="IK1" s="230"/>
      <c r="IL1" s="230"/>
      <c r="IM1" s="230"/>
      <c r="IN1" s="230"/>
      <c r="IO1" s="230"/>
      <c r="IP1" s="230"/>
      <c r="IQ1" s="230"/>
    </row>
    <row r="2" spans="1:251" ht="19.5" customHeight="1" thickTop="1">
      <c r="A2" s="232" t="s">
        <v>0</v>
      </c>
      <c r="B2" s="233"/>
      <c r="C2" s="234" t="s">
        <v>1</v>
      </c>
      <c r="D2" s="235"/>
      <c r="E2" s="235"/>
      <c r="F2" s="235"/>
      <c r="G2" s="236"/>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c r="BP2" s="230"/>
      <c r="BQ2" s="230"/>
      <c r="BR2" s="230"/>
      <c r="BS2" s="230"/>
      <c r="BT2" s="230"/>
      <c r="BU2" s="230"/>
      <c r="BV2" s="230"/>
      <c r="BW2" s="230"/>
      <c r="BX2" s="230"/>
      <c r="BY2" s="230"/>
      <c r="BZ2" s="230"/>
      <c r="CA2" s="230"/>
      <c r="CB2" s="230"/>
      <c r="CC2" s="230"/>
      <c r="CD2" s="230"/>
      <c r="CE2" s="230"/>
      <c r="CF2" s="230"/>
      <c r="CG2" s="230"/>
      <c r="CH2" s="230"/>
      <c r="CI2" s="230"/>
      <c r="CJ2" s="230"/>
      <c r="CK2" s="230"/>
      <c r="CL2" s="230"/>
      <c r="CM2" s="230"/>
      <c r="CN2" s="230"/>
      <c r="CO2" s="230"/>
      <c r="CP2" s="230"/>
      <c r="CQ2" s="230"/>
      <c r="CR2" s="230"/>
      <c r="CS2" s="230"/>
      <c r="CT2" s="230"/>
      <c r="CU2" s="230"/>
      <c r="CV2" s="230"/>
      <c r="CW2" s="230"/>
      <c r="CX2" s="230"/>
      <c r="CY2" s="230"/>
      <c r="CZ2" s="230"/>
      <c r="DA2" s="230"/>
      <c r="DB2" s="230"/>
      <c r="DC2" s="230"/>
      <c r="DD2" s="230"/>
      <c r="DE2" s="230"/>
      <c r="DF2" s="230"/>
      <c r="DG2" s="230"/>
      <c r="DH2" s="230"/>
      <c r="DI2" s="230"/>
      <c r="DJ2" s="230"/>
      <c r="DK2" s="230"/>
      <c r="DL2" s="230"/>
      <c r="DM2" s="230"/>
      <c r="DN2" s="230"/>
      <c r="DO2" s="230"/>
      <c r="DP2" s="230"/>
      <c r="DQ2" s="230"/>
      <c r="DR2" s="230"/>
      <c r="DS2" s="230"/>
      <c r="DT2" s="230"/>
      <c r="DU2" s="230"/>
      <c r="DV2" s="230"/>
      <c r="DW2" s="230"/>
      <c r="DX2" s="230"/>
      <c r="DY2" s="230"/>
      <c r="DZ2" s="230"/>
      <c r="EA2" s="230"/>
      <c r="EB2" s="230"/>
      <c r="EC2" s="230"/>
      <c r="ED2" s="230"/>
      <c r="EE2" s="230"/>
      <c r="EF2" s="230"/>
      <c r="EG2" s="230"/>
      <c r="EH2" s="230"/>
      <c r="EI2" s="230"/>
      <c r="EJ2" s="230"/>
      <c r="EK2" s="230"/>
      <c r="EL2" s="230"/>
      <c r="EM2" s="230"/>
      <c r="EN2" s="230"/>
      <c r="EO2" s="230"/>
      <c r="EP2" s="230"/>
      <c r="EQ2" s="230"/>
      <c r="ER2" s="230"/>
      <c r="ES2" s="230"/>
      <c r="ET2" s="230"/>
      <c r="EU2" s="230"/>
      <c r="EV2" s="230"/>
      <c r="EW2" s="230"/>
      <c r="EX2" s="230"/>
      <c r="EY2" s="230"/>
      <c r="EZ2" s="230"/>
      <c r="FA2" s="230"/>
      <c r="FB2" s="230"/>
      <c r="FC2" s="230"/>
      <c r="FD2" s="230"/>
      <c r="FE2" s="230"/>
      <c r="FF2" s="230"/>
      <c r="FG2" s="230"/>
      <c r="FH2" s="230"/>
      <c r="FI2" s="230"/>
      <c r="FJ2" s="230"/>
      <c r="FK2" s="230"/>
      <c r="FL2" s="230"/>
      <c r="FM2" s="230"/>
      <c r="FN2" s="230"/>
      <c r="FO2" s="230"/>
      <c r="FP2" s="230"/>
      <c r="FQ2" s="230"/>
      <c r="FR2" s="230"/>
      <c r="FS2" s="230"/>
      <c r="FT2" s="230"/>
      <c r="FU2" s="230"/>
      <c r="FV2" s="230"/>
      <c r="FW2" s="230"/>
      <c r="FX2" s="230"/>
      <c r="FY2" s="230"/>
      <c r="FZ2" s="230"/>
      <c r="GA2" s="230"/>
      <c r="GB2" s="230"/>
      <c r="GC2" s="230"/>
      <c r="GD2" s="230"/>
      <c r="GE2" s="230"/>
      <c r="GF2" s="230"/>
      <c r="GG2" s="230"/>
      <c r="GH2" s="230"/>
      <c r="GI2" s="230"/>
      <c r="GJ2" s="230"/>
      <c r="GK2" s="230"/>
      <c r="GL2" s="230"/>
      <c r="GM2" s="230"/>
      <c r="GN2" s="230"/>
      <c r="GO2" s="230"/>
      <c r="GP2" s="230"/>
      <c r="GQ2" s="230"/>
      <c r="GR2" s="230"/>
      <c r="GS2" s="230"/>
      <c r="GT2" s="230"/>
      <c r="GU2" s="230"/>
      <c r="GV2" s="230"/>
      <c r="GW2" s="230"/>
      <c r="GX2" s="230"/>
      <c r="GY2" s="230"/>
      <c r="GZ2" s="230"/>
      <c r="HA2" s="230"/>
      <c r="HB2" s="230"/>
      <c r="HC2" s="230"/>
      <c r="HD2" s="230"/>
      <c r="HE2" s="230"/>
      <c r="HF2" s="230"/>
      <c r="HG2" s="230"/>
      <c r="HH2" s="230"/>
      <c r="HI2" s="230"/>
      <c r="HJ2" s="230"/>
      <c r="HK2" s="230"/>
      <c r="HL2" s="230"/>
      <c r="HM2" s="230"/>
      <c r="HN2" s="230"/>
      <c r="HO2" s="230"/>
      <c r="HP2" s="230"/>
      <c r="HQ2" s="230"/>
      <c r="HR2" s="230"/>
      <c r="HS2" s="230"/>
      <c r="HT2" s="230"/>
      <c r="HU2" s="230"/>
      <c r="HV2" s="230"/>
      <c r="HW2" s="230"/>
      <c r="HX2" s="230"/>
      <c r="HY2" s="230"/>
      <c r="HZ2" s="230"/>
      <c r="IA2" s="230"/>
      <c r="IB2" s="230"/>
      <c r="IC2" s="230"/>
      <c r="ID2" s="230"/>
      <c r="IE2" s="230"/>
      <c r="IF2" s="230"/>
      <c r="IG2" s="230"/>
      <c r="IH2" s="230"/>
      <c r="II2" s="230"/>
      <c r="IJ2" s="230"/>
      <c r="IK2" s="230"/>
      <c r="IL2" s="230"/>
      <c r="IM2" s="230"/>
      <c r="IN2" s="230"/>
      <c r="IO2" s="230"/>
      <c r="IP2" s="230"/>
      <c r="IQ2" s="230"/>
    </row>
    <row r="3" spans="1:251">
      <c r="A3" s="237"/>
      <c r="B3" s="238"/>
      <c r="C3" s="239"/>
      <c r="D3" s="239"/>
      <c r="E3" s="239"/>
      <c r="F3" s="239"/>
      <c r="G3" s="24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row>
    <row r="4" spans="1:251" ht="13.5" thickBot="1">
      <c r="A4" s="241" t="s">
        <v>34</v>
      </c>
      <c r="B4" s="242"/>
      <c r="C4" s="243" t="s">
        <v>35</v>
      </c>
      <c r="D4" s="244"/>
      <c r="E4" s="244"/>
      <c r="F4" s="244"/>
      <c r="G4" s="245"/>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230"/>
      <c r="BO4" s="230"/>
      <c r="BP4" s="230"/>
      <c r="BQ4" s="230"/>
      <c r="BR4" s="230"/>
      <c r="BS4" s="230"/>
      <c r="BT4" s="230"/>
      <c r="BU4" s="230"/>
      <c r="BV4" s="230"/>
      <c r="BW4" s="230"/>
      <c r="BX4" s="230"/>
      <c r="BY4" s="230"/>
      <c r="BZ4" s="230"/>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230"/>
      <c r="DC4" s="230"/>
      <c r="DD4" s="230"/>
      <c r="DE4" s="230"/>
      <c r="DF4" s="230"/>
      <c r="DG4" s="230"/>
      <c r="DH4" s="230"/>
      <c r="DI4" s="230"/>
      <c r="DJ4" s="230"/>
      <c r="DK4" s="230"/>
      <c r="DL4" s="230"/>
      <c r="DM4" s="230"/>
      <c r="DN4" s="230"/>
      <c r="DO4" s="230"/>
      <c r="DP4" s="230"/>
      <c r="DQ4" s="230"/>
      <c r="DR4" s="230"/>
      <c r="DS4" s="230"/>
      <c r="DT4" s="230"/>
      <c r="DU4" s="230"/>
      <c r="DV4" s="230"/>
      <c r="DW4" s="230"/>
      <c r="DX4" s="230"/>
      <c r="DY4" s="230"/>
      <c r="DZ4" s="230"/>
      <c r="EA4" s="230"/>
      <c r="EB4" s="230"/>
      <c r="EC4" s="230"/>
      <c r="ED4" s="230"/>
      <c r="EE4" s="230"/>
      <c r="EF4" s="230"/>
      <c r="EG4" s="230"/>
      <c r="EH4" s="230"/>
      <c r="EI4" s="230"/>
      <c r="EJ4" s="230"/>
      <c r="EK4" s="230"/>
      <c r="EL4" s="230"/>
      <c r="EM4" s="230"/>
      <c r="EN4" s="230"/>
      <c r="EO4" s="230"/>
      <c r="EP4" s="230"/>
      <c r="EQ4" s="230"/>
      <c r="ER4" s="230"/>
      <c r="ES4" s="230"/>
      <c r="ET4" s="230"/>
      <c r="EU4" s="230"/>
      <c r="EV4" s="230"/>
      <c r="EW4" s="230"/>
      <c r="EX4" s="230"/>
      <c r="EY4" s="230"/>
      <c r="EZ4" s="230"/>
      <c r="FA4" s="230"/>
      <c r="FB4" s="230"/>
      <c r="FC4" s="230"/>
      <c r="FD4" s="230"/>
      <c r="FE4" s="230"/>
      <c r="FF4" s="230"/>
      <c r="FG4" s="230"/>
      <c r="FH4" s="230"/>
      <c r="FI4" s="230"/>
      <c r="FJ4" s="230"/>
      <c r="FK4" s="230"/>
      <c r="FL4" s="230"/>
      <c r="FM4" s="230"/>
      <c r="FN4" s="230"/>
      <c r="FO4" s="230"/>
      <c r="FP4" s="230"/>
      <c r="FQ4" s="230"/>
      <c r="FR4" s="230"/>
      <c r="FS4" s="230"/>
      <c r="FT4" s="230"/>
      <c r="FU4" s="230"/>
      <c r="FV4" s="230"/>
      <c r="FW4" s="230"/>
      <c r="FX4" s="230"/>
      <c r="FY4" s="230"/>
      <c r="FZ4" s="230"/>
      <c r="GA4" s="230"/>
      <c r="GB4" s="230"/>
      <c r="GC4" s="230"/>
      <c r="GD4" s="230"/>
      <c r="GE4" s="230"/>
      <c r="GF4" s="230"/>
      <c r="GG4" s="230"/>
      <c r="GH4" s="230"/>
      <c r="GI4" s="230"/>
      <c r="GJ4" s="230"/>
      <c r="GK4" s="230"/>
      <c r="GL4" s="230"/>
      <c r="GM4" s="230"/>
      <c r="GN4" s="230"/>
      <c r="GO4" s="230"/>
      <c r="GP4" s="230"/>
      <c r="GQ4" s="230"/>
      <c r="GR4" s="230"/>
      <c r="GS4" s="230"/>
      <c r="GT4" s="230"/>
      <c r="GU4" s="230"/>
      <c r="GV4" s="230"/>
      <c r="GW4" s="230"/>
      <c r="GX4" s="230"/>
      <c r="GY4" s="230"/>
      <c r="GZ4" s="230"/>
      <c r="HA4" s="230"/>
      <c r="HB4" s="230"/>
      <c r="HC4" s="230"/>
      <c r="HD4" s="230"/>
      <c r="HE4" s="230"/>
      <c r="HF4" s="230"/>
      <c r="HG4" s="230"/>
      <c r="HH4" s="230"/>
      <c r="HI4" s="230"/>
      <c r="HJ4" s="230"/>
      <c r="HK4" s="230"/>
      <c r="HL4" s="230"/>
      <c r="HM4" s="230"/>
      <c r="HN4" s="230"/>
      <c r="HO4" s="230"/>
      <c r="HP4" s="230"/>
      <c r="HQ4" s="230"/>
      <c r="HR4" s="230"/>
      <c r="HS4" s="230"/>
      <c r="HT4" s="230"/>
      <c r="HU4" s="230"/>
      <c r="HV4" s="230"/>
      <c r="HW4" s="230"/>
      <c r="HX4" s="230"/>
      <c r="HY4" s="230"/>
      <c r="HZ4" s="230"/>
      <c r="IA4" s="230"/>
      <c r="IB4" s="230"/>
      <c r="IC4" s="230"/>
      <c r="ID4" s="230"/>
      <c r="IE4" s="230"/>
      <c r="IF4" s="230"/>
      <c r="IG4" s="230"/>
      <c r="IH4" s="230"/>
      <c r="II4" s="230"/>
      <c r="IJ4" s="230"/>
      <c r="IK4" s="230"/>
      <c r="IL4" s="230"/>
      <c r="IM4" s="230"/>
      <c r="IN4" s="230"/>
      <c r="IO4" s="230"/>
      <c r="IP4" s="230"/>
      <c r="IQ4" s="230"/>
    </row>
    <row r="5" spans="1:251" ht="13.5" thickTop="1"/>
    <row r="6" spans="1:251">
      <c r="F6" s="246"/>
      <c r="G6" s="246"/>
      <c r="H6" s="247"/>
    </row>
    <row r="7" spans="1:251" ht="25.5">
      <c r="A7" s="248" t="s">
        <v>36</v>
      </c>
      <c r="B7" s="249" t="s">
        <v>37</v>
      </c>
      <c r="C7" s="250" t="s">
        <v>20</v>
      </c>
      <c r="D7" s="251" t="s">
        <v>38</v>
      </c>
      <c r="E7" s="252"/>
      <c r="F7" s="252"/>
      <c r="G7" s="252"/>
      <c r="H7" s="253" t="s">
        <v>39</v>
      </c>
      <c r="J7" s="254"/>
      <c r="N7" s="254"/>
    </row>
    <row r="8" spans="1:251" ht="15" customHeight="1">
      <c r="A8" s="255">
        <v>1</v>
      </c>
      <c r="B8" s="256" t="s">
        <v>40</v>
      </c>
      <c r="C8" s="257" t="s">
        <v>41</v>
      </c>
      <c r="D8" s="258" t="s">
        <v>42</v>
      </c>
      <c r="E8" s="259">
        <v>1</v>
      </c>
      <c r="F8" s="285"/>
      <c r="G8" s="259">
        <f>(E8*F8)</f>
        <v>0</v>
      </c>
      <c r="H8" s="260" t="s">
        <v>625</v>
      </c>
      <c r="I8" s="261"/>
      <c r="J8" s="262"/>
      <c r="L8" s="263"/>
      <c r="N8" s="263"/>
      <c r="P8" s="264"/>
    </row>
    <row r="9" spans="1:251" ht="38.25" customHeight="1">
      <c r="A9" s="255"/>
      <c r="B9" s="256"/>
      <c r="C9" s="265" t="s">
        <v>43</v>
      </c>
      <c r="D9" s="258"/>
      <c r="E9" s="259"/>
      <c r="F9" s="259"/>
      <c r="G9" s="259"/>
      <c r="H9" s="260"/>
      <c r="I9" s="261"/>
      <c r="J9" s="262"/>
    </row>
    <row r="10" spans="1:251" ht="13.5" customHeight="1">
      <c r="A10" s="255"/>
      <c r="B10" s="256"/>
      <c r="C10" s="265" t="s">
        <v>44</v>
      </c>
      <c r="D10" s="258"/>
      <c r="E10" s="259"/>
      <c r="F10" s="259"/>
      <c r="G10" s="259"/>
      <c r="H10" s="260"/>
      <c r="J10" s="262"/>
    </row>
    <row r="11" spans="1:251" ht="25.5" customHeight="1">
      <c r="A11" s="255"/>
      <c r="B11" s="256"/>
      <c r="C11" s="265" t="s">
        <v>45</v>
      </c>
      <c r="D11" s="258"/>
      <c r="E11" s="259"/>
      <c r="F11" s="259"/>
      <c r="G11" s="259"/>
      <c r="H11" s="260"/>
      <c r="J11" s="262"/>
    </row>
    <row r="12" spans="1:251" ht="39.75" customHeight="1">
      <c r="A12" s="255"/>
      <c r="B12" s="256"/>
      <c r="C12" s="265" t="s">
        <v>46</v>
      </c>
      <c r="D12" s="258"/>
      <c r="E12" s="259"/>
      <c r="F12" s="259"/>
      <c r="G12" s="259"/>
      <c r="H12" s="260"/>
      <c r="J12" s="262"/>
    </row>
    <row r="13" spans="1:251" ht="24.75" customHeight="1">
      <c r="A13" s="255"/>
      <c r="B13" s="256"/>
      <c r="C13" s="265" t="s">
        <v>47</v>
      </c>
      <c r="D13" s="258"/>
      <c r="E13" s="259"/>
      <c r="F13" s="259"/>
      <c r="G13" s="259"/>
      <c r="H13" s="260"/>
      <c r="J13" s="262"/>
    </row>
    <row r="14" spans="1:251" ht="13.5" customHeight="1">
      <c r="A14" s="255"/>
      <c r="B14" s="256"/>
      <c r="C14" s="265" t="s">
        <v>48</v>
      </c>
      <c r="D14" s="258"/>
      <c r="E14" s="259"/>
      <c r="F14" s="259"/>
      <c r="G14" s="259"/>
      <c r="H14" s="260"/>
      <c r="J14" s="262"/>
    </row>
    <row r="15" spans="1:251" ht="15" customHeight="1">
      <c r="A15" s="255">
        <v>2</v>
      </c>
      <c r="B15" s="256" t="s">
        <v>49</v>
      </c>
      <c r="C15" s="257" t="s">
        <v>50</v>
      </c>
      <c r="D15" s="258" t="s">
        <v>42</v>
      </c>
      <c r="E15" s="259">
        <v>1</v>
      </c>
      <c r="F15" s="285"/>
      <c r="G15" s="259">
        <f>(E15*F15)</f>
        <v>0</v>
      </c>
      <c r="H15" s="260" t="s">
        <v>625</v>
      </c>
      <c r="I15" s="261"/>
      <c r="J15" s="262"/>
      <c r="L15" s="263"/>
      <c r="N15" s="263"/>
      <c r="P15" s="264"/>
    </row>
    <row r="16" spans="1:251" ht="103.5" customHeight="1">
      <c r="A16" s="255"/>
      <c r="B16" s="256"/>
      <c r="C16" s="265" t="s">
        <v>51</v>
      </c>
      <c r="D16" s="258"/>
      <c r="E16" s="259"/>
      <c r="F16" s="259"/>
      <c r="G16" s="259"/>
      <c r="H16" s="260"/>
      <c r="I16" s="261"/>
      <c r="J16" s="262"/>
    </row>
    <row r="17" spans="1:16" ht="63.75" customHeight="1">
      <c r="A17" s="255"/>
      <c r="B17" s="256"/>
      <c r="C17" s="265" t="s">
        <v>52</v>
      </c>
      <c r="D17" s="258"/>
      <c r="E17" s="259"/>
      <c r="F17" s="259"/>
      <c r="G17" s="259"/>
      <c r="H17" s="260"/>
      <c r="J17" s="262"/>
    </row>
    <row r="18" spans="1:16" ht="28.5" customHeight="1">
      <c r="A18" s="255"/>
      <c r="B18" s="256"/>
      <c r="C18" s="265" t="s">
        <v>53</v>
      </c>
      <c r="D18" s="258"/>
      <c r="E18" s="259"/>
      <c r="F18" s="259"/>
      <c r="G18" s="259"/>
      <c r="H18" s="260"/>
      <c r="J18" s="262"/>
    </row>
    <row r="19" spans="1:16" ht="33.75">
      <c r="A19" s="255">
        <v>3</v>
      </c>
      <c r="B19" s="256" t="s">
        <v>54</v>
      </c>
      <c r="C19" s="266" t="s">
        <v>55</v>
      </c>
      <c r="D19" s="267" t="s">
        <v>42</v>
      </c>
      <c r="E19" s="268">
        <v>1</v>
      </c>
      <c r="F19" s="285"/>
      <c r="G19" s="269">
        <f>(E19*F19)</f>
        <v>0</v>
      </c>
      <c r="H19" s="260" t="s">
        <v>625</v>
      </c>
      <c r="I19" s="261"/>
      <c r="J19" s="262"/>
      <c r="L19" s="263"/>
      <c r="N19" s="263"/>
      <c r="P19" s="264"/>
    </row>
    <row r="20" spans="1:16" ht="15" customHeight="1">
      <c r="A20" s="255">
        <v>4</v>
      </c>
      <c r="B20" s="256" t="s">
        <v>56</v>
      </c>
      <c r="C20" s="257" t="s">
        <v>57</v>
      </c>
      <c r="D20" s="258" t="s">
        <v>42</v>
      </c>
      <c r="E20" s="259">
        <v>1</v>
      </c>
      <c r="F20" s="285"/>
      <c r="G20" s="259">
        <f>(E20*F20)</f>
        <v>0</v>
      </c>
      <c r="H20" s="260" t="s">
        <v>625</v>
      </c>
      <c r="I20" s="261"/>
      <c r="J20" s="262"/>
      <c r="L20" s="263"/>
      <c r="N20" s="263"/>
      <c r="P20" s="264"/>
    </row>
    <row r="21" spans="1:16" ht="27.75" customHeight="1">
      <c r="A21" s="255"/>
      <c r="B21" s="256"/>
      <c r="C21" s="265" t="s">
        <v>58</v>
      </c>
      <c r="D21" s="258"/>
      <c r="E21" s="259"/>
      <c r="F21" s="259"/>
      <c r="G21" s="259"/>
      <c r="H21" s="260"/>
      <c r="I21" s="261"/>
      <c r="J21" s="262"/>
    </row>
    <row r="22" spans="1:16" ht="41.25" customHeight="1">
      <c r="A22" s="255"/>
      <c r="B22" s="256"/>
      <c r="C22" s="265" t="s">
        <v>59</v>
      </c>
      <c r="D22" s="258"/>
      <c r="E22" s="259"/>
      <c r="F22" s="259"/>
      <c r="G22" s="259"/>
      <c r="H22" s="260"/>
      <c r="J22" s="262"/>
    </row>
    <row r="23" spans="1:16" ht="41.25" customHeight="1">
      <c r="A23" s="255"/>
      <c r="B23" s="256"/>
      <c r="C23" s="265" t="s">
        <v>60</v>
      </c>
      <c r="D23" s="258"/>
      <c r="E23" s="259"/>
      <c r="F23" s="259"/>
      <c r="G23" s="259"/>
      <c r="H23" s="260"/>
      <c r="J23" s="262"/>
    </row>
    <row r="24" spans="1:16" ht="25.5" customHeight="1">
      <c r="A24" s="255"/>
      <c r="B24" s="256"/>
      <c r="C24" s="265" t="s">
        <v>61</v>
      </c>
      <c r="D24" s="258"/>
      <c r="E24" s="259"/>
      <c r="F24" s="259"/>
      <c r="G24" s="259"/>
      <c r="H24" s="260"/>
      <c r="J24" s="262"/>
    </row>
    <row r="25" spans="1:16" ht="25.5" customHeight="1">
      <c r="A25" s="255"/>
      <c r="B25" s="256"/>
      <c r="C25" s="265" t="s">
        <v>62</v>
      </c>
      <c r="D25" s="258"/>
      <c r="E25" s="259"/>
      <c r="F25" s="259"/>
      <c r="G25" s="259"/>
      <c r="H25" s="260"/>
      <c r="J25" s="262"/>
    </row>
    <row r="26" spans="1:16" ht="25.5" customHeight="1">
      <c r="A26" s="255"/>
      <c r="B26" s="256"/>
      <c r="C26" s="265" t="s">
        <v>63</v>
      </c>
      <c r="D26" s="258"/>
      <c r="E26" s="259"/>
      <c r="F26" s="259"/>
      <c r="G26" s="259"/>
      <c r="H26" s="260"/>
      <c r="J26" s="262"/>
    </row>
    <row r="27" spans="1:16" ht="13.5" customHeight="1">
      <c r="A27" s="255"/>
      <c r="B27" s="256"/>
      <c r="C27" s="265" t="s">
        <v>64</v>
      </c>
      <c r="D27" s="258"/>
      <c r="E27" s="259"/>
      <c r="F27" s="259"/>
      <c r="G27" s="259"/>
      <c r="H27" s="260"/>
      <c r="J27" s="262"/>
    </row>
    <row r="28" spans="1:16" ht="15" customHeight="1">
      <c r="A28" s="255">
        <v>5</v>
      </c>
      <c r="B28" s="256" t="s">
        <v>65</v>
      </c>
      <c r="C28" s="257" t="s">
        <v>66</v>
      </c>
      <c r="D28" s="258" t="s">
        <v>42</v>
      </c>
      <c r="E28" s="259">
        <v>1</v>
      </c>
      <c r="F28" s="285"/>
      <c r="G28" s="259">
        <f>(E28*F28)</f>
        <v>0</v>
      </c>
      <c r="H28" s="260" t="s">
        <v>625</v>
      </c>
      <c r="I28" s="261"/>
      <c r="J28" s="262"/>
      <c r="L28" s="263"/>
      <c r="N28" s="263"/>
      <c r="P28" s="264"/>
    </row>
    <row r="29" spans="1:16" ht="15" customHeight="1">
      <c r="A29" s="255">
        <v>6</v>
      </c>
      <c r="B29" s="256" t="s">
        <v>67</v>
      </c>
      <c r="C29" s="257" t="s">
        <v>68</v>
      </c>
      <c r="D29" s="258" t="s">
        <v>42</v>
      </c>
      <c r="E29" s="259">
        <v>1</v>
      </c>
      <c r="F29" s="285"/>
      <c r="G29" s="259">
        <f>(E29*F29)</f>
        <v>0</v>
      </c>
      <c r="H29" s="260" t="s">
        <v>625</v>
      </c>
      <c r="I29" s="261"/>
      <c r="J29" s="262"/>
      <c r="L29" s="263"/>
      <c r="N29" s="263"/>
      <c r="P29" s="264"/>
    </row>
    <row r="30" spans="1:16" ht="56.25">
      <c r="A30" s="255"/>
      <c r="B30" s="256"/>
      <c r="C30" s="265" t="s">
        <v>69</v>
      </c>
      <c r="D30" s="258"/>
      <c r="E30" s="259"/>
      <c r="F30" s="259"/>
      <c r="G30" s="259"/>
      <c r="H30" s="270"/>
      <c r="I30" s="271"/>
      <c r="J30" s="262"/>
    </row>
    <row r="31" spans="1:16" ht="15" customHeight="1">
      <c r="A31" s="255">
        <v>7</v>
      </c>
      <c r="B31" s="256" t="s">
        <v>70</v>
      </c>
      <c r="C31" s="257" t="s">
        <v>640</v>
      </c>
      <c r="D31" s="258" t="s">
        <v>42</v>
      </c>
      <c r="E31" s="259">
        <v>1</v>
      </c>
      <c r="F31" s="285"/>
      <c r="G31" s="259">
        <f>(E31*F31)</f>
        <v>0</v>
      </c>
      <c r="H31" s="260" t="s">
        <v>625</v>
      </c>
      <c r="I31" s="261"/>
      <c r="J31" s="262"/>
      <c r="L31" s="263"/>
      <c r="N31" s="263"/>
      <c r="P31" s="264"/>
    </row>
    <row r="32" spans="1:16" ht="33.75">
      <c r="A32" s="255"/>
      <c r="B32" s="256"/>
      <c r="C32" s="265" t="s">
        <v>641</v>
      </c>
      <c r="D32" s="258"/>
      <c r="E32" s="259"/>
      <c r="F32" s="259"/>
      <c r="G32" s="259"/>
      <c r="H32" s="270"/>
      <c r="I32" s="271"/>
      <c r="J32" s="262"/>
    </row>
    <row r="33" spans="1:16" ht="15" customHeight="1">
      <c r="A33" s="255">
        <v>8</v>
      </c>
      <c r="B33" s="256" t="s">
        <v>639</v>
      </c>
      <c r="C33" s="257" t="s">
        <v>71</v>
      </c>
      <c r="D33" s="258" t="s">
        <v>42</v>
      </c>
      <c r="E33" s="259">
        <v>1</v>
      </c>
      <c r="F33" s="285"/>
      <c r="G33" s="259">
        <f>(E33*F33)</f>
        <v>0</v>
      </c>
      <c r="H33" s="260" t="s">
        <v>625</v>
      </c>
      <c r="I33" s="261"/>
      <c r="J33" s="262"/>
      <c r="L33" s="263"/>
      <c r="N33" s="263"/>
      <c r="P33" s="264"/>
    </row>
    <row r="34" spans="1:16" ht="13.5" customHeight="1">
      <c r="A34" s="255"/>
      <c r="B34" s="256"/>
      <c r="C34" s="265" t="s">
        <v>72</v>
      </c>
      <c r="D34" s="258"/>
      <c r="E34" s="259"/>
      <c r="F34" s="259"/>
      <c r="G34" s="259"/>
      <c r="H34" s="260"/>
      <c r="J34" s="247"/>
    </row>
    <row r="35" spans="1:16" ht="36" customHeight="1">
      <c r="A35" s="255"/>
      <c r="B35" s="256"/>
      <c r="C35" s="265" t="s">
        <v>73</v>
      </c>
      <c r="D35" s="258"/>
      <c r="E35" s="259"/>
      <c r="F35" s="259"/>
      <c r="G35" s="259"/>
      <c r="H35" s="260"/>
      <c r="J35" s="247"/>
    </row>
    <row r="36" spans="1:16" ht="13.5" customHeight="1">
      <c r="A36" s="255"/>
      <c r="B36" s="256"/>
      <c r="C36" s="265" t="s">
        <v>74</v>
      </c>
      <c r="D36" s="258"/>
      <c r="E36" s="259"/>
      <c r="F36" s="259"/>
      <c r="G36" s="259"/>
      <c r="H36" s="260"/>
      <c r="J36" s="247"/>
    </row>
    <row r="37" spans="1:16" ht="15" customHeight="1">
      <c r="A37" s="272"/>
      <c r="B37" s="273" t="s">
        <v>75</v>
      </c>
      <c r="C37" s="274" t="str">
        <f>CONCATENATE(B7," ",C7)</f>
        <v>000 Vedlejší rozpočtové a ostatní náklady</v>
      </c>
      <c r="D37" s="275"/>
      <c r="E37" s="276"/>
      <c r="F37" s="277"/>
      <c r="G37" s="278">
        <f>SUM(G8:G36)</f>
        <v>0</v>
      </c>
      <c r="H37" s="247"/>
    </row>
    <row r="38" spans="1:16">
      <c r="F38" s="246"/>
      <c r="G38" s="246"/>
      <c r="H38" s="247"/>
    </row>
    <row r="39" spans="1:16">
      <c r="A39" s="279" t="s">
        <v>31</v>
      </c>
      <c r="B39" s="280"/>
      <c r="C39" s="279"/>
      <c r="D39" s="279"/>
      <c r="E39" s="279"/>
      <c r="F39" s="279"/>
      <c r="G39" s="279"/>
      <c r="H39" s="247"/>
    </row>
    <row r="40" spans="1:16" ht="23.25" customHeight="1">
      <c r="A40" s="281" t="s">
        <v>76</v>
      </c>
      <c r="B40" s="282"/>
      <c r="C40" s="282"/>
      <c r="D40" s="282"/>
      <c r="E40" s="282"/>
      <c r="F40" s="282"/>
      <c r="G40" s="282"/>
      <c r="H40" s="247"/>
    </row>
    <row r="41" spans="1:16" ht="100.5" customHeight="1">
      <c r="A41" s="281" t="s">
        <v>77</v>
      </c>
      <c r="B41" s="281"/>
      <c r="C41" s="281"/>
      <c r="D41" s="281"/>
      <c r="E41" s="281"/>
      <c r="F41" s="281"/>
      <c r="G41" s="281"/>
      <c r="H41" s="247"/>
    </row>
    <row r="42" spans="1:16" ht="13.5" customHeight="1">
      <c r="A42" s="281" t="s">
        <v>78</v>
      </c>
      <c r="B42" s="283"/>
      <c r="C42" s="283"/>
      <c r="D42" s="283"/>
      <c r="E42" s="283"/>
      <c r="F42" s="283"/>
      <c r="G42" s="283"/>
      <c r="H42" s="247"/>
    </row>
    <row r="43" spans="1:16" ht="13.5" customHeight="1">
      <c r="A43" s="281" t="s">
        <v>79</v>
      </c>
      <c r="B43" s="283"/>
      <c r="C43" s="283"/>
      <c r="D43" s="283"/>
      <c r="E43" s="283"/>
      <c r="F43" s="283"/>
      <c r="G43" s="283"/>
      <c r="H43" s="247"/>
    </row>
    <row r="44" spans="1:16" s="190" customFormat="1" ht="40.5" customHeight="1">
      <c r="A44" s="284" t="s">
        <v>883</v>
      </c>
      <c r="B44" s="284"/>
      <c r="C44" s="284"/>
      <c r="D44" s="284"/>
      <c r="E44" s="284"/>
      <c r="F44" s="284"/>
      <c r="G44" s="284"/>
      <c r="I44" s="191"/>
    </row>
    <row r="45" spans="1:16">
      <c r="F45" s="246"/>
      <c r="G45" s="246"/>
      <c r="H45" s="247"/>
    </row>
    <row r="46" spans="1:16">
      <c r="F46" s="246"/>
      <c r="G46" s="246"/>
      <c r="H46" s="247"/>
    </row>
    <row r="47" spans="1:16">
      <c r="F47" s="246"/>
      <c r="G47" s="246"/>
      <c r="H47" s="247"/>
    </row>
    <row r="48" spans="1:16">
      <c r="F48" s="246"/>
      <c r="G48" s="246"/>
      <c r="H48" s="247"/>
    </row>
    <row r="49" spans="6:8">
      <c r="F49" s="246"/>
      <c r="G49" s="246"/>
      <c r="H49" s="247"/>
    </row>
    <row r="50" spans="6:8">
      <c r="F50" s="246"/>
      <c r="G50" s="246"/>
      <c r="H50" s="247"/>
    </row>
    <row r="51" spans="6:8">
      <c r="F51" s="246"/>
      <c r="G51" s="246"/>
      <c r="H51" s="247"/>
    </row>
    <row r="52" spans="6:8">
      <c r="F52" s="246"/>
      <c r="G52" s="246"/>
      <c r="H52" s="247"/>
    </row>
    <row r="53" spans="6:8">
      <c r="F53" s="246"/>
      <c r="G53" s="246"/>
      <c r="H53" s="247"/>
    </row>
    <row r="54" spans="6:8">
      <c r="F54" s="246"/>
      <c r="G54" s="246"/>
      <c r="H54" s="247"/>
    </row>
    <row r="55" spans="6:8">
      <c r="F55" s="246"/>
      <c r="G55" s="246"/>
      <c r="H55" s="247"/>
    </row>
  </sheetData>
  <sheetProtection algorithmName="SHA-512" hashValue="m28rkGgLKrGQ5TZQldpfqP7vgkYomVXH4Vk3rCY7FbGgqT7hfRVxM//1Y7kM4DP1J8GZ+3bf/4YD6Z1bA/8wpw==" saltValue="O4H8KEB0toQFFKjLsK8sbA==" spinCount="100000" sheet="1" objects="1" scenarios="1"/>
  <mergeCells count="10">
    <mergeCell ref="A44:G44"/>
    <mergeCell ref="A41:G41"/>
    <mergeCell ref="A42:G42"/>
    <mergeCell ref="A43:G43"/>
    <mergeCell ref="A2:B2"/>
    <mergeCell ref="C2:G3"/>
    <mergeCell ref="A4:B4"/>
    <mergeCell ref="C4:G4"/>
    <mergeCell ref="D7:G7"/>
    <mergeCell ref="A40:G40"/>
  </mergeCells>
  <printOptions horizontalCentered="1"/>
  <pageMargins left="0.39370078740157483" right="0.39370078740157483" top="0.59055118110236227" bottom="0.19685039370078741" header="0" footer="0"/>
  <pageSetup paperSize="9" scale="76" fitToHeight="9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13"/>
  <sheetViews>
    <sheetView zoomScaleNormal="100" workbookViewId="0"/>
  </sheetViews>
  <sheetFormatPr defaultColWidth="9" defaultRowHeight="12" customHeight="1"/>
  <cols>
    <col min="1" max="1" width="4.140625" style="464" customWidth="1"/>
    <col min="2" max="2" width="4.28515625" style="465" customWidth="1"/>
    <col min="3" max="3" width="13.5703125" style="465" customWidth="1"/>
    <col min="4" max="4" width="65" style="465" customWidth="1"/>
    <col min="5" max="5" width="6.7109375" style="465" customWidth="1"/>
    <col min="6" max="6" width="8.42578125" style="466" customWidth="1"/>
    <col min="7" max="7" width="10" style="467" customWidth="1"/>
    <col min="8" max="8" width="15.7109375" style="467" customWidth="1"/>
    <col min="9" max="9" width="17" style="286" customWidth="1"/>
    <col min="10" max="10" width="59" style="286" customWidth="1"/>
    <col min="11" max="11" width="11.5703125" style="286" customWidth="1"/>
    <col min="12" max="256" width="9" style="286"/>
    <col min="257" max="257" width="4.140625" style="286" customWidth="1"/>
    <col min="258" max="258" width="4.28515625" style="286" customWidth="1"/>
    <col min="259" max="259" width="13.5703125" style="286" customWidth="1"/>
    <col min="260" max="260" width="65" style="286" customWidth="1"/>
    <col min="261" max="261" width="6.7109375" style="286" customWidth="1"/>
    <col min="262" max="262" width="8.42578125" style="286" customWidth="1"/>
    <col min="263" max="263" width="10" style="286" customWidth="1"/>
    <col min="264" max="264" width="15.7109375" style="286" customWidth="1"/>
    <col min="265" max="265" width="17" style="286" customWidth="1"/>
    <col min="266" max="266" width="14.7109375" style="286" customWidth="1"/>
    <col min="267" max="267" width="11.5703125" style="286" customWidth="1"/>
    <col min="268" max="512" width="9" style="286"/>
    <col min="513" max="513" width="4.140625" style="286" customWidth="1"/>
    <col min="514" max="514" width="4.28515625" style="286" customWidth="1"/>
    <col min="515" max="515" width="13.5703125" style="286" customWidth="1"/>
    <col min="516" max="516" width="65" style="286" customWidth="1"/>
    <col min="517" max="517" width="6.7109375" style="286" customWidth="1"/>
    <col min="518" max="518" width="8.42578125" style="286" customWidth="1"/>
    <col min="519" max="519" width="10" style="286" customWidth="1"/>
    <col min="520" max="520" width="15.7109375" style="286" customWidth="1"/>
    <col min="521" max="521" width="17" style="286" customWidth="1"/>
    <col min="522" max="522" width="14.7109375" style="286" customWidth="1"/>
    <col min="523" max="523" width="11.5703125" style="286" customWidth="1"/>
    <col min="524" max="768" width="9" style="286"/>
    <col min="769" max="769" width="4.140625" style="286" customWidth="1"/>
    <col min="770" max="770" width="4.28515625" style="286" customWidth="1"/>
    <col min="771" max="771" width="13.5703125" style="286" customWidth="1"/>
    <col min="772" max="772" width="65" style="286" customWidth="1"/>
    <col min="773" max="773" width="6.7109375" style="286" customWidth="1"/>
    <col min="774" max="774" width="8.42578125" style="286" customWidth="1"/>
    <col min="775" max="775" width="10" style="286" customWidth="1"/>
    <col min="776" max="776" width="15.7109375" style="286" customWidth="1"/>
    <col min="777" max="777" width="17" style="286" customWidth="1"/>
    <col min="778" max="778" width="14.7109375" style="286" customWidth="1"/>
    <col min="779" max="779" width="11.5703125" style="286" customWidth="1"/>
    <col min="780" max="1024" width="9" style="286"/>
    <col min="1025" max="1025" width="4.140625" style="286" customWidth="1"/>
    <col min="1026" max="1026" width="4.28515625" style="286" customWidth="1"/>
    <col min="1027" max="1027" width="13.5703125" style="286" customWidth="1"/>
    <col min="1028" max="1028" width="65" style="286" customWidth="1"/>
    <col min="1029" max="1029" width="6.7109375" style="286" customWidth="1"/>
    <col min="1030" max="1030" width="8.42578125" style="286" customWidth="1"/>
    <col min="1031" max="1031" width="10" style="286" customWidth="1"/>
    <col min="1032" max="1032" width="15.7109375" style="286" customWidth="1"/>
    <col min="1033" max="1033" width="17" style="286" customWidth="1"/>
    <col min="1034" max="1034" width="14.7109375" style="286" customWidth="1"/>
    <col min="1035" max="1035" width="11.5703125" style="286" customWidth="1"/>
    <col min="1036" max="1280" width="9" style="286"/>
    <col min="1281" max="1281" width="4.140625" style="286" customWidth="1"/>
    <col min="1282" max="1282" width="4.28515625" style="286" customWidth="1"/>
    <col min="1283" max="1283" width="13.5703125" style="286" customWidth="1"/>
    <col min="1284" max="1284" width="65" style="286" customWidth="1"/>
    <col min="1285" max="1285" width="6.7109375" style="286" customWidth="1"/>
    <col min="1286" max="1286" width="8.42578125" style="286" customWidth="1"/>
    <col min="1287" max="1287" width="10" style="286" customWidth="1"/>
    <col min="1288" max="1288" width="15.7109375" style="286" customWidth="1"/>
    <col min="1289" max="1289" width="17" style="286" customWidth="1"/>
    <col min="1290" max="1290" width="14.7109375" style="286" customWidth="1"/>
    <col min="1291" max="1291" width="11.5703125" style="286" customWidth="1"/>
    <col min="1292" max="1536" width="9" style="286"/>
    <col min="1537" max="1537" width="4.140625" style="286" customWidth="1"/>
    <col min="1538" max="1538" width="4.28515625" style="286" customWidth="1"/>
    <col min="1539" max="1539" width="13.5703125" style="286" customWidth="1"/>
    <col min="1540" max="1540" width="65" style="286" customWidth="1"/>
    <col min="1541" max="1541" width="6.7109375" style="286" customWidth="1"/>
    <col min="1542" max="1542" width="8.42578125" style="286" customWidth="1"/>
    <col min="1543" max="1543" width="10" style="286" customWidth="1"/>
    <col min="1544" max="1544" width="15.7109375" style="286" customWidth="1"/>
    <col min="1545" max="1545" width="17" style="286" customWidth="1"/>
    <col min="1546" max="1546" width="14.7109375" style="286" customWidth="1"/>
    <col min="1547" max="1547" width="11.5703125" style="286" customWidth="1"/>
    <col min="1548" max="1792" width="9" style="286"/>
    <col min="1793" max="1793" width="4.140625" style="286" customWidth="1"/>
    <col min="1794" max="1794" width="4.28515625" style="286" customWidth="1"/>
    <col min="1795" max="1795" width="13.5703125" style="286" customWidth="1"/>
    <col min="1796" max="1796" width="65" style="286" customWidth="1"/>
    <col min="1797" max="1797" width="6.7109375" style="286" customWidth="1"/>
    <col min="1798" max="1798" width="8.42578125" style="286" customWidth="1"/>
    <col min="1799" max="1799" width="10" style="286" customWidth="1"/>
    <col min="1800" max="1800" width="15.7109375" style="286" customWidth="1"/>
    <col min="1801" max="1801" width="17" style="286" customWidth="1"/>
    <col min="1802" max="1802" width="14.7109375" style="286" customWidth="1"/>
    <col min="1803" max="1803" width="11.5703125" style="286" customWidth="1"/>
    <col min="1804" max="2048" width="9" style="286"/>
    <col min="2049" max="2049" width="4.140625" style="286" customWidth="1"/>
    <col min="2050" max="2050" width="4.28515625" style="286" customWidth="1"/>
    <col min="2051" max="2051" width="13.5703125" style="286" customWidth="1"/>
    <col min="2052" max="2052" width="65" style="286" customWidth="1"/>
    <col min="2053" max="2053" width="6.7109375" style="286" customWidth="1"/>
    <col min="2054" max="2054" width="8.42578125" style="286" customWidth="1"/>
    <col min="2055" max="2055" width="10" style="286" customWidth="1"/>
    <col min="2056" max="2056" width="15.7109375" style="286" customWidth="1"/>
    <col min="2057" max="2057" width="17" style="286" customWidth="1"/>
    <col min="2058" max="2058" width="14.7109375" style="286" customWidth="1"/>
    <col min="2059" max="2059" width="11.5703125" style="286" customWidth="1"/>
    <col min="2060" max="2304" width="9" style="286"/>
    <col min="2305" max="2305" width="4.140625" style="286" customWidth="1"/>
    <col min="2306" max="2306" width="4.28515625" style="286" customWidth="1"/>
    <col min="2307" max="2307" width="13.5703125" style="286" customWidth="1"/>
    <col min="2308" max="2308" width="65" style="286" customWidth="1"/>
    <col min="2309" max="2309" width="6.7109375" style="286" customWidth="1"/>
    <col min="2310" max="2310" width="8.42578125" style="286" customWidth="1"/>
    <col min="2311" max="2311" width="10" style="286" customWidth="1"/>
    <col min="2312" max="2312" width="15.7109375" style="286" customWidth="1"/>
    <col min="2313" max="2313" width="17" style="286" customWidth="1"/>
    <col min="2314" max="2314" width="14.7109375" style="286" customWidth="1"/>
    <col min="2315" max="2315" width="11.5703125" style="286" customWidth="1"/>
    <col min="2316" max="2560" width="9" style="286"/>
    <col min="2561" max="2561" width="4.140625" style="286" customWidth="1"/>
    <col min="2562" max="2562" width="4.28515625" style="286" customWidth="1"/>
    <col min="2563" max="2563" width="13.5703125" style="286" customWidth="1"/>
    <col min="2564" max="2564" width="65" style="286" customWidth="1"/>
    <col min="2565" max="2565" width="6.7109375" style="286" customWidth="1"/>
    <col min="2566" max="2566" width="8.42578125" style="286" customWidth="1"/>
    <col min="2567" max="2567" width="10" style="286" customWidth="1"/>
    <col min="2568" max="2568" width="15.7109375" style="286" customWidth="1"/>
    <col min="2569" max="2569" width="17" style="286" customWidth="1"/>
    <col min="2570" max="2570" width="14.7109375" style="286" customWidth="1"/>
    <col min="2571" max="2571" width="11.5703125" style="286" customWidth="1"/>
    <col min="2572" max="2816" width="9" style="286"/>
    <col min="2817" max="2817" width="4.140625" style="286" customWidth="1"/>
    <col min="2818" max="2818" width="4.28515625" style="286" customWidth="1"/>
    <col min="2819" max="2819" width="13.5703125" style="286" customWidth="1"/>
    <col min="2820" max="2820" width="65" style="286" customWidth="1"/>
    <col min="2821" max="2821" width="6.7109375" style="286" customWidth="1"/>
    <col min="2822" max="2822" width="8.42578125" style="286" customWidth="1"/>
    <col min="2823" max="2823" width="10" style="286" customWidth="1"/>
    <col min="2824" max="2824" width="15.7109375" style="286" customWidth="1"/>
    <col min="2825" max="2825" width="17" style="286" customWidth="1"/>
    <col min="2826" max="2826" width="14.7109375" style="286" customWidth="1"/>
    <col min="2827" max="2827" width="11.5703125" style="286" customWidth="1"/>
    <col min="2828" max="3072" width="9" style="286"/>
    <col min="3073" max="3073" width="4.140625" style="286" customWidth="1"/>
    <col min="3074" max="3074" width="4.28515625" style="286" customWidth="1"/>
    <col min="3075" max="3075" width="13.5703125" style="286" customWidth="1"/>
    <col min="3076" max="3076" width="65" style="286" customWidth="1"/>
    <col min="3077" max="3077" width="6.7109375" style="286" customWidth="1"/>
    <col min="3078" max="3078" width="8.42578125" style="286" customWidth="1"/>
    <col min="3079" max="3079" width="10" style="286" customWidth="1"/>
    <col min="3080" max="3080" width="15.7109375" style="286" customWidth="1"/>
    <col min="3081" max="3081" width="17" style="286" customWidth="1"/>
    <col min="3082" max="3082" width="14.7109375" style="286" customWidth="1"/>
    <col min="3083" max="3083" width="11.5703125" style="286" customWidth="1"/>
    <col min="3084" max="3328" width="9" style="286"/>
    <col min="3329" max="3329" width="4.140625" style="286" customWidth="1"/>
    <col min="3330" max="3330" width="4.28515625" style="286" customWidth="1"/>
    <col min="3331" max="3331" width="13.5703125" style="286" customWidth="1"/>
    <col min="3332" max="3332" width="65" style="286" customWidth="1"/>
    <col min="3333" max="3333" width="6.7109375" style="286" customWidth="1"/>
    <col min="3334" max="3334" width="8.42578125" style="286" customWidth="1"/>
    <col min="3335" max="3335" width="10" style="286" customWidth="1"/>
    <col min="3336" max="3336" width="15.7109375" style="286" customWidth="1"/>
    <col min="3337" max="3337" width="17" style="286" customWidth="1"/>
    <col min="3338" max="3338" width="14.7109375" style="286" customWidth="1"/>
    <col min="3339" max="3339" width="11.5703125" style="286" customWidth="1"/>
    <col min="3340" max="3584" width="9" style="286"/>
    <col min="3585" max="3585" width="4.140625" style="286" customWidth="1"/>
    <col min="3586" max="3586" width="4.28515625" style="286" customWidth="1"/>
    <col min="3587" max="3587" width="13.5703125" style="286" customWidth="1"/>
    <col min="3588" max="3588" width="65" style="286" customWidth="1"/>
    <col min="3589" max="3589" width="6.7109375" style="286" customWidth="1"/>
    <col min="3590" max="3590" width="8.42578125" style="286" customWidth="1"/>
    <col min="3591" max="3591" width="10" style="286" customWidth="1"/>
    <col min="3592" max="3592" width="15.7109375" style="286" customWidth="1"/>
    <col min="3593" max="3593" width="17" style="286" customWidth="1"/>
    <col min="3594" max="3594" width="14.7109375" style="286" customWidth="1"/>
    <col min="3595" max="3595" width="11.5703125" style="286" customWidth="1"/>
    <col min="3596" max="3840" width="9" style="286"/>
    <col min="3841" max="3841" width="4.140625" style="286" customWidth="1"/>
    <col min="3842" max="3842" width="4.28515625" style="286" customWidth="1"/>
    <col min="3843" max="3843" width="13.5703125" style="286" customWidth="1"/>
    <col min="3844" max="3844" width="65" style="286" customWidth="1"/>
    <col min="3845" max="3845" width="6.7109375" style="286" customWidth="1"/>
    <col min="3846" max="3846" width="8.42578125" style="286" customWidth="1"/>
    <col min="3847" max="3847" width="10" style="286" customWidth="1"/>
    <col min="3848" max="3848" width="15.7109375" style="286" customWidth="1"/>
    <col min="3849" max="3849" width="17" style="286" customWidth="1"/>
    <col min="3850" max="3850" width="14.7109375" style="286" customWidth="1"/>
    <col min="3851" max="3851" width="11.5703125" style="286" customWidth="1"/>
    <col min="3852" max="4096" width="9" style="286"/>
    <col min="4097" max="4097" width="4.140625" style="286" customWidth="1"/>
    <col min="4098" max="4098" width="4.28515625" style="286" customWidth="1"/>
    <col min="4099" max="4099" width="13.5703125" style="286" customWidth="1"/>
    <col min="4100" max="4100" width="65" style="286" customWidth="1"/>
    <col min="4101" max="4101" width="6.7109375" style="286" customWidth="1"/>
    <col min="4102" max="4102" width="8.42578125" style="286" customWidth="1"/>
    <col min="4103" max="4103" width="10" style="286" customWidth="1"/>
    <col min="4104" max="4104" width="15.7109375" style="286" customWidth="1"/>
    <col min="4105" max="4105" width="17" style="286" customWidth="1"/>
    <col min="4106" max="4106" width="14.7109375" style="286" customWidth="1"/>
    <col min="4107" max="4107" width="11.5703125" style="286" customWidth="1"/>
    <col min="4108" max="4352" width="9" style="286"/>
    <col min="4353" max="4353" width="4.140625" style="286" customWidth="1"/>
    <col min="4354" max="4354" width="4.28515625" style="286" customWidth="1"/>
    <col min="4355" max="4355" width="13.5703125" style="286" customWidth="1"/>
    <col min="4356" max="4356" width="65" style="286" customWidth="1"/>
    <col min="4357" max="4357" width="6.7109375" style="286" customWidth="1"/>
    <col min="4358" max="4358" width="8.42578125" style="286" customWidth="1"/>
    <col min="4359" max="4359" width="10" style="286" customWidth="1"/>
    <col min="4360" max="4360" width="15.7109375" style="286" customWidth="1"/>
    <col min="4361" max="4361" width="17" style="286" customWidth="1"/>
    <col min="4362" max="4362" width="14.7109375" style="286" customWidth="1"/>
    <col min="4363" max="4363" width="11.5703125" style="286" customWidth="1"/>
    <col min="4364" max="4608" width="9" style="286"/>
    <col min="4609" max="4609" width="4.140625" style="286" customWidth="1"/>
    <col min="4610" max="4610" width="4.28515625" style="286" customWidth="1"/>
    <col min="4611" max="4611" width="13.5703125" style="286" customWidth="1"/>
    <col min="4612" max="4612" width="65" style="286" customWidth="1"/>
    <col min="4613" max="4613" width="6.7109375" style="286" customWidth="1"/>
    <col min="4614" max="4614" width="8.42578125" style="286" customWidth="1"/>
    <col min="4615" max="4615" width="10" style="286" customWidth="1"/>
    <col min="4616" max="4616" width="15.7109375" style="286" customWidth="1"/>
    <col min="4617" max="4617" width="17" style="286" customWidth="1"/>
    <col min="4618" max="4618" width="14.7109375" style="286" customWidth="1"/>
    <col min="4619" max="4619" width="11.5703125" style="286" customWidth="1"/>
    <col min="4620" max="4864" width="9" style="286"/>
    <col min="4865" max="4865" width="4.140625" style="286" customWidth="1"/>
    <col min="4866" max="4866" width="4.28515625" style="286" customWidth="1"/>
    <col min="4867" max="4867" width="13.5703125" style="286" customWidth="1"/>
    <col min="4868" max="4868" width="65" style="286" customWidth="1"/>
    <col min="4869" max="4869" width="6.7109375" style="286" customWidth="1"/>
    <col min="4870" max="4870" width="8.42578125" style="286" customWidth="1"/>
    <col min="4871" max="4871" width="10" style="286" customWidth="1"/>
    <col min="4872" max="4872" width="15.7109375" style="286" customWidth="1"/>
    <col min="4873" max="4873" width="17" style="286" customWidth="1"/>
    <col min="4874" max="4874" width="14.7109375" style="286" customWidth="1"/>
    <col min="4875" max="4875" width="11.5703125" style="286" customWidth="1"/>
    <col min="4876" max="5120" width="9" style="286"/>
    <col min="5121" max="5121" width="4.140625" style="286" customWidth="1"/>
    <col min="5122" max="5122" width="4.28515625" style="286" customWidth="1"/>
    <col min="5123" max="5123" width="13.5703125" style="286" customWidth="1"/>
    <col min="5124" max="5124" width="65" style="286" customWidth="1"/>
    <col min="5125" max="5125" width="6.7109375" style="286" customWidth="1"/>
    <col min="5126" max="5126" width="8.42578125" style="286" customWidth="1"/>
    <col min="5127" max="5127" width="10" style="286" customWidth="1"/>
    <col min="5128" max="5128" width="15.7109375" style="286" customWidth="1"/>
    <col min="5129" max="5129" width="17" style="286" customWidth="1"/>
    <col min="5130" max="5130" width="14.7109375" style="286" customWidth="1"/>
    <col min="5131" max="5131" width="11.5703125" style="286" customWidth="1"/>
    <col min="5132" max="5376" width="9" style="286"/>
    <col min="5377" max="5377" width="4.140625" style="286" customWidth="1"/>
    <col min="5378" max="5378" width="4.28515625" style="286" customWidth="1"/>
    <col min="5379" max="5379" width="13.5703125" style="286" customWidth="1"/>
    <col min="5380" max="5380" width="65" style="286" customWidth="1"/>
    <col min="5381" max="5381" width="6.7109375" style="286" customWidth="1"/>
    <col min="5382" max="5382" width="8.42578125" style="286" customWidth="1"/>
    <col min="5383" max="5383" width="10" style="286" customWidth="1"/>
    <col min="5384" max="5384" width="15.7109375" style="286" customWidth="1"/>
    <col min="5385" max="5385" width="17" style="286" customWidth="1"/>
    <col min="5386" max="5386" width="14.7109375" style="286" customWidth="1"/>
    <col min="5387" max="5387" width="11.5703125" style="286" customWidth="1"/>
    <col min="5388" max="5632" width="9" style="286"/>
    <col min="5633" max="5633" width="4.140625" style="286" customWidth="1"/>
    <col min="5634" max="5634" width="4.28515625" style="286" customWidth="1"/>
    <col min="5635" max="5635" width="13.5703125" style="286" customWidth="1"/>
    <col min="5636" max="5636" width="65" style="286" customWidth="1"/>
    <col min="5637" max="5637" width="6.7109375" style="286" customWidth="1"/>
    <col min="5638" max="5638" width="8.42578125" style="286" customWidth="1"/>
    <col min="5639" max="5639" width="10" style="286" customWidth="1"/>
    <col min="5640" max="5640" width="15.7109375" style="286" customWidth="1"/>
    <col min="5641" max="5641" width="17" style="286" customWidth="1"/>
    <col min="5642" max="5642" width="14.7109375" style="286" customWidth="1"/>
    <col min="5643" max="5643" width="11.5703125" style="286" customWidth="1"/>
    <col min="5644" max="5888" width="9" style="286"/>
    <col min="5889" max="5889" width="4.140625" style="286" customWidth="1"/>
    <col min="5890" max="5890" width="4.28515625" style="286" customWidth="1"/>
    <col min="5891" max="5891" width="13.5703125" style="286" customWidth="1"/>
    <col min="5892" max="5892" width="65" style="286" customWidth="1"/>
    <col min="5893" max="5893" width="6.7109375" style="286" customWidth="1"/>
    <col min="5894" max="5894" width="8.42578125" style="286" customWidth="1"/>
    <col min="5895" max="5895" width="10" style="286" customWidth="1"/>
    <col min="5896" max="5896" width="15.7109375" style="286" customWidth="1"/>
    <col min="5897" max="5897" width="17" style="286" customWidth="1"/>
    <col min="5898" max="5898" width="14.7109375" style="286" customWidth="1"/>
    <col min="5899" max="5899" width="11.5703125" style="286" customWidth="1"/>
    <col min="5900" max="6144" width="9" style="286"/>
    <col min="6145" max="6145" width="4.140625" style="286" customWidth="1"/>
    <col min="6146" max="6146" width="4.28515625" style="286" customWidth="1"/>
    <col min="6147" max="6147" width="13.5703125" style="286" customWidth="1"/>
    <col min="6148" max="6148" width="65" style="286" customWidth="1"/>
    <col min="6149" max="6149" width="6.7109375" style="286" customWidth="1"/>
    <col min="6150" max="6150" width="8.42578125" style="286" customWidth="1"/>
    <col min="6151" max="6151" width="10" style="286" customWidth="1"/>
    <col min="6152" max="6152" width="15.7109375" style="286" customWidth="1"/>
    <col min="6153" max="6153" width="17" style="286" customWidth="1"/>
    <col min="6154" max="6154" width="14.7109375" style="286" customWidth="1"/>
    <col min="6155" max="6155" width="11.5703125" style="286" customWidth="1"/>
    <col min="6156" max="6400" width="9" style="286"/>
    <col min="6401" max="6401" width="4.140625" style="286" customWidth="1"/>
    <col min="6402" max="6402" width="4.28515625" style="286" customWidth="1"/>
    <col min="6403" max="6403" width="13.5703125" style="286" customWidth="1"/>
    <col min="6404" max="6404" width="65" style="286" customWidth="1"/>
    <col min="6405" max="6405" width="6.7109375" style="286" customWidth="1"/>
    <col min="6406" max="6406" width="8.42578125" style="286" customWidth="1"/>
    <col min="6407" max="6407" width="10" style="286" customWidth="1"/>
    <col min="6408" max="6408" width="15.7109375" style="286" customWidth="1"/>
    <col min="6409" max="6409" width="17" style="286" customWidth="1"/>
    <col min="6410" max="6410" width="14.7109375" style="286" customWidth="1"/>
    <col min="6411" max="6411" width="11.5703125" style="286" customWidth="1"/>
    <col min="6412" max="6656" width="9" style="286"/>
    <col min="6657" max="6657" width="4.140625" style="286" customWidth="1"/>
    <col min="6658" max="6658" width="4.28515625" style="286" customWidth="1"/>
    <col min="6659" max="6659" width="13.5703125" style="286" customWidth="1"/>
    <col min="6660" max="6660" width="65" style="286" customWidth="1"/>
    <col min="6661" max="6661" width="6.7109375" style="286" customWidth="1"/>
    <col min="6662" max="6662" width="8.42578125" style="286" customWidth="1"/>
    <col min="6663" max="6663" width="10" style="286" customWidth="1"/>
    <col min="6664" max="6664" width="15.7109375" style="286" customWidth="1"/>
    <col min="6665" max="6665" width="17" style="286" customWidth="1"/>
    <col min="6666" max="6666" width="14.7109375" style="286" customWidth="1"/>
    <col min="6667" max="6667" width="11.5703125" style="286" customWidth="1"/>
    <col min="6668" max="6912" width="9" style="286"/>
    <col min="6913" max="6913" width="4.140625" style="286" customWidth="1"/>
    <col min="6914" max="6914" width="4.28515625" style="286" customWidth="1"/>
    <col min="6915" max="6915" width="13.5703125" style="286" customWidth="1"/>
    <col min="6916" max="6916" width="65" style="286" customWidth="1"/>
    <col min="6917" max="6917" width="6.7109375" style="286" customWidth="1"/>
    <col min="6918" max="6918" width="8.42578125" style="286" customWidth="1"/>
    <col min="6919" max="6919" width="10" style="286" customWidth="1"/>
    <col min="6920" max="6920" width="15.7109375" style="286" customWidth="1"/>
    <col min="6921" max="6921" width="17" style="286" customWidth="1"/>
    <col min="6922" max="6922" width="14.7109375" style="286" customWidth="1"/>
    <col min="6923" max="6923" width="11.5703125" style="286" customWidth="1"/>
    <col min="6924" max="7168" width="9" style="286"/>
    <col min="7169" max="7169" width="4.140625" style="286" customWidth="1"/>
    <col min="7170" max="7170" width="4.28515625" style="286" customWidth="1"/>
    <col min="7171" max="7171" width="13.5703125" style="286" customWidth="1"/>
    <col min="7172" max="7172" width="65" style="286" customWidth="1"/>
    <col min="7173" max="7173" width="6.7109375" style="286" customWidth="1"/>
    <col min="7174" max="7174" width="8.42578125" style="286" customWidth="1"/>
    <col min="7175" max="7175" width="10" style="286" customWidth="1"/>
    <col min="7176" max="7176" width="15.7109375" style="286" customWidth="1"/>
    <col min="7177" max="7177" width="17" style="286" customWidth="1"/>
    <col min="7178" max="7178" width="14.7109375" style="286" customWidth="1"/>
    <col min="7179" max="7179" width="11.5703125" style="286" customWidth="1"/>
    <col min="7180" max="7424" width="9" style="286"/>
    <col min="7425" max="7425" width="4.140625" style="286" customWidth="1"/>
    <col min="7426" max="7426" width="4.28515625" style="286" customWidth="1"/>
    <col min="7427" max="7427" width="13.5703125" style="286" customWidth="1"/>
    <col min="7428" max="7428" width="65" style="286" customWidth="1"/>
    <col min="7429" max="7429" width="6.7109375" style="286" customWidth="1"/>
    <col min="7430" max="7430" width="8.42578125" style="286" customWidth="1"/>
    <col min="7431" max="7431" width="10" style="286" customWidth="1"/>
    <col min="7432" max="7432" width="15.7109375" style="286" customWidth="1"/>
    <col min="7433" max="7433" width="17" style="286" customWidth="1"/>
    <col min="7434" max="7434" width="14.7109375" style="286" customWidth="1"/>
    <col min="7435" max="7435" width="11.5703125" style="286" customWidth="1"/>
    <col min="7436" max="7680" width="9" style="286"/>
    <col min="7681" max="7681" width="4.140625" style="286" customWidth="1"/>
    <col min="7682" max="7682" width="4.28515625" style="286" customWidth="1"/>
    <col min="7683" max="7683" width="13.5703125" style="286" customWidth="1"/>
    <col min="7684" max="7684" width="65" style="286" customWidth="1"/>
    <col min="7685" max="7685" width="6.7109375" style="286" customWidth="1"/>
    <col min="7686" max="7686" width="8.42578125" style="286" customWidth="1"/>
    <col min="7687" max="7687" width="10" style="286" customWidth="1"/>
    <col min="7688" max="7688" width="15.7109375" style="286" customWidth="1"/>
    <col min="7689" max="7689" width="17" style="286" customWidth="1"/>
    <col min="7690" max="7690" width="14.7109375" style="286" customWidth="1"/>
    <col min="7691" max="7691" width="11.5703125" style="286" customWidth="1"/>
    <col min="7692" max="7936" width="9" style="286"/>
    <col min="7937" max="7937" width="4.140625" style="286" customWidth="1"/>
    <col min="7938" max="7938" width="4.28515625" style="286" customWidth="1"/>
    <col min="7939" max="7939" width="13.5703125" style="286" customWidth="1"/>
    <col min="7940" max="7940" width="65" style="286" customWidth="1"/>
    <col min="7941" max="7941" width="6.7109375" style="286" customWidth="1"/>
    <col min="7942" max="7942" width="8.42578125" style="286" customWidth="1"/>
    <col min="7943" max="7943" width="10" style="286" customWidth="1"/>
    <col min="7944" max="7944" width="15.7109375" style="286" customWidth="1"/>
    <col min="7945" max="7945" width="17" style="286" customWidth="1"/>
    <col min="7946" max="7946" width="14.7109375" style="286" customWidth="1"/>
    <col min="7947" max="7947" width="11.5703125" style="286" customWidth="1"/>
    <col min="7948" max="8192" width="9" style="286"/>
    <col min="8193" max="8193" width="4.140625" style="286" customWidth="1"/>
    <col min="8194" max="8194" width="4.28515625" style="286" customWidth="1"/>
    <col min="8195" max="8195" width="13.5703125" style="286" customWidth="1"/>
    <col min="8196" max="8196" width="65" style="286" customWidth="1"/>
    <col min="8197" max="8197" width="6.7109375" style="286" customWidth="1"/>
    <col min="8198" max="8198" width="8.42578125" style="286" customWidth="1"/>
    <col min="8199" max="8199" width="10" style="286" customWidth="1"/>
    <col min="8200" max="8200" width="15.7109375" style="286" customWidth="1"/>
    <col min="8201" max="8201" width="17" style="286" customWidth="1"/>
    <col min="8202" max="8202" width="14.7109375" style="286" customWidth="1"/>
    <col min="8203" max="8203" width="11.5703125" style="286" customWidth="1"/>
    <col min="8204" max="8448" width="9" style="286"/>
    <col min="8449" max="8449" width="4.140625" style="286" customWidth="1"/>
    <col min="8450" max="8450" width="4.28515625" style="286" customWidth="1"/>
    <col min="8451" max="8451" width="13.5703125" style="286" customWidth="1"/>
    <col min="8452" max="8452" width="65" style="286" customWidth="1"/>
    <col min="8453" max="8453" width="6.7109375" style="286" customWidth="1"/>
    <col min="8454" max="8454" width="8.42578125" style="286" customWidth="1"/>
    <col min="8455" max="8455" width="10" style="286" customWidth="1"/>
    <col min="8456" max="8456" width="15.7109375" style="286" customWidth="1"/>
    <col min="8457" max="8457" width="17" style="286" customWidth="1"/>
    <col min="8458" max="8458" width="14.7109375" style="286" customWidth="1"/>
    <col min="8459" max="8459" width="11.5703125" style="286" customWidth="1"/>
    <col min="8460" max="8704" width="9" style="286"/>
    <col min="8705" max="8705" width="4.140625" style="286" customWidth="1"/>
    <col min="8706" max="8706" width="4.28515625" style="286" customWidth="1"/>
    <col min="8707" max="8707" width="13.5703125" style="286" customWidth="1"/>
    <col min="8708" max="8708" width="65" style="286" customWidth="1"/>
    <col min="8709" max="8709" width="6.7109375" style="286" customWidth="1"/>
    <col min="8710" max="8710" width="8.42578125" style="286" customWidth="1"/>
    <col min="8711" max="8711" width="10" style="286" customWidth="1"/>
    <col min="8712" max="8712" width="15.7109375" style="286" customWidth="1"/>
    <col min="8713" max="8713" width="17" style="286" customWidth="1"/>
    <col min="8714" max="8714" width="14.7109375" style="286" customWidth="1"/>
    <col min="8715" max="8715" width="11.5703125" style="286" customWidth="1"/>
    <col min="8716" max="8960" width="9" style="286"/>
    <col min="8961" max="8961" width="4.140625" style="286" customWidth="1"/>
    <col min="8962" max="8962" width="4.28515625" style="286" customWidth="1"/>
    <col min="8963" max="8963" width="13.5703125" style="286" customWidth="1"/>
    <col min="8964" max="8964" width="65" style="286" customWidth="1"/>
    <col min="8965" max="8965" width="6.7109375" style="286" customWidth="1"/>
    <col min="8966" max="8966" width="8.42578125" style="286" customWidth="1"/>
    <col min="8967" max="8967" width="10" style="286" customWidth="1"/>
    <col min="8968" max="8968" width="15.7109375" style="286" customWidth="1"/>
    <col min="8969" max="8969" width="17" style="286" customWidth="1"/>
    <col min="8970" max="8970" width="14.7109375" style="286" customWidth="1"/>
    <col min="8971" max="8971" width="11.5703125" style="286" customWidth="1"/>
    <col min="8972" max="9216" width="9" style="286"/>
    <col min="9217" max="9217" width="4.140625" style="286" customWidth="1"/>
    <col min="9218" max="9218" width="4.28515625" style="286" customWidth="1"/>
    <col min="9219" max="9219" width="13.5703125" style="286" customWidth="1"/>
    <col min="9220" max="9220" width="65" style="286" customWidth="1"/>
    <col min="9221" max="9221" width="6.7109375" style="286" customWidth="1"/>
    <col min="9222" max="9222" width="8.42578125" style="286" customWidth="1"/>
    <col min="9223" max="9223" width="10" style="286" customWidth="1"/>
    <col min="9224" max="9224" width="15.7109375" style="286" customWidth="1"/>
    <col min="9225" max="9225" width="17" style="286" customWidth="1"/>
    <col min="9226" max="9226" width="14.7109375" style="286" customWidth="1"/>
    <col min="9227" max="9227" width="11.5703125" style="286" customWidth="1"/>
    <col min="9228" max="9472" width="9" style="286"/>
    <col min="9473" max="9473" width="4.140625" style="286" customWidth="1"/>
    <col min="9474" max="9474" width="4.28515625" style="286" customWidth="1"/>
    <col min="9475" max="9475" width="13.5703125" style="286" customWidth="1"/>
    <col min="9476" max="9476" width="65" style="286" customWidth="1"/>
    <col min="9477" max="9477" width="6.7109375" style="286" customWidth="1"/>
    <col min="9478" max="9478" width="8.42578125" style="286" customWidth="1"/>
    <col min="9479" max="9479" width="10" style="286" customWidth="1"/>
    <col min="9480" max="9480" width="15.7109375" style="286" customWidth="1"/>
    <col min="9481" max="9481" width="17" style="286" customWidth="1"/>
    <col min="9482" max="9482" width="14.7109375" style="286" customWidth="1"/>
    <col min="9483" max="9483" width="11.5703125" style="286" customWidth="1"/>
    <col min="9484" max="9728" width="9" style="286"/>
    <col min="9729" max="9729" width="4.140625" style="286" customWidth="1"/>
    <col min="9730" max="9730" width="4.28515625" style="286" customWidth="1"/>
    <col min="9731" max="9731" width="13.5703125" style="286" customWidth="1"/>
    <col min="9732" max="9732" width="65" style="286" customWidth="1"/>
    <col min="9733" max="9733" width="6.7109375" style="286" customWidth="1"/>
    <col min="9734" max="9734" width="8.42578125" style="286" customWidth="1"/>
    <col min="9735" max="9735" width="10" style="286" customWidth="1"/>
    <col min="9736" max="9736" width="15.7109375" style="286" customWidth="1"/>
    <col min="9737" max="9737" width="17" style="286" customWidth="1"/>
    <col min="9738" max="9738" width="14.7109375" style="286" customWidth="1"/>
    <col min="9739" max="9739" width="11.5703125" style="286" customWidth="1"/>
    <col min="9740" max="9984" width="9" style="286"/>
    <col min="9985" max="9985" width="4.140625" style="286" customWidth="1"/>
    <col min="9986" max="9986" width="4.28515625" style="286" customWidth="1"/>
    <col min="9987" max="9987" width="13.5703125" style="286" customWidth="1"/>
    <col min="9988" max="9988" width="65" style="286" customWidth="1"/>
    <col min="9989" max="9989" width="6.7109375" style="286" customWidth="1"/>
    <col min="9990" max="9990" width="8.42578125" style="286" customWidth="1"/>
    <col min="9991" max="9991" width="10" style="286" customWidth="1"/>
    <col min="9992" max="9992" width="15.7109375" style="286" customWidth="1"/>
    <col min="9993" max="9993" width="17" style="286" customWidth="1"/>
    <col min="9994" max="9994" width="14.7109375" style="286" customWidth="1"/>
    <col min="9995" max="9995" width="11.5703125" style="286" customWidth="1"/>
    <col min="9996" max="10240" width="9" style="286"/>
    <col min="10241" max="10241" width="4.140625" style="286" customWidth="1"/>
    <col min="10242" max="10242" width="4.28515625" style="286" customWidth="1"/>
    <col min="10243" max="10243" width="13.5703125" style="286" customWidth="1"/>
    <col min="10244" max="10244" width="65" style="286" customWidth="1"/>
    <col min="10245" max="10245" width="6.7109375" style="286" customWidth="1"/>
    <col min="10246" max="10246" width="8.42578125" style="286" customWidth="1"/>
    <col min="10247" max="10247" width="10" style="286" customWidth="1"/>
    <col min="10248" max="10248" width="15.7109375" style="286" customWidth="1"/>
    <col min="10249" max="10249" width="17" style="286" customWidth="1"/>
    <col min="10250" max="10250" width="14.7109375" style="286" customWidth="1"/>
    <col min="10251" max="10251" width="11.5703125" style="286" customWidth="1"/>
    <col min="10252" max="10496" width="9" style="286"/>
    <col min="10497" max="10497" width="4.140625" style="286" customWidth="1"/>
    <col min="10498" max="10498" width="4.28515625" style="286" customWidth="1"/>
    <col min="10499" max="10499" width="13.5703125" style="286" customWidth="1"/>
    <col min="10500" max="10500" width="65" style="286" customWidth="1"/>
    <col min="10501" max="10501" width="6.7109375" style="286" customWidth="1"/>
    <col min="10502" max="10502" width="8.42578125" style="286" customWidth="1"/>
    <col min="10503" max="10503" width="10" style="286" customWidth="1"/>
    <col min="10504" max="10504" width="15.7109375" style="286" customWidth="1"/>
    <col min="10505" max="10505" width="17" style="286" customWidth="1"/>
    <col min="10506" max="10506" width="14.7109375" style="286" customWidth="1"/>
    <col min="10507" max="10507" width="11.5703125" style="286" customWidth="1"/>
    <col min="10508" max="10752" width="9" style="286"/>
    <col min="10753" max="10753" width="4.140625" style="286" customWidth="1"/>
    <col min="10754" max="10754" width="4.28515625" style="286" customWidth="1"/>
    <col min="10755" max="10755" width="13.5703125" style="286" customWidth="1"/>
    <col min="10756" max="10756" width="65" style="286" customWidth="1"/>
    <col min="10757" max="10757" width="6.7109375" style="286" customWidth="1"/>
    <col min="10758" max="10758" width="8.42578125" style="286" customWidth="1"/>
    <col min="10759" max="10759" width="10" style="286" customWidth="1"/>
    <col min="10760" max="10760" width="15.7109375" style="286" customWidth="1"/>
    <col min="10761" max="10761" width="17" style="286" customWidth="1"/>
    <col min="10762" max="10762" width="14.7109375" style="286" customWidth="1"/>
    <col min="10763" max="10763" width="11.5703125" style="286" customWidth="1"/>
    <col min="10764" max="11008" width="9" style="286"/>
    <col min="11009" max="11009" width="4.140625" style="286" customWidth="1"/>
    <col min="11010" max="11010" width="4.28515625" style="286" customWidth="1"/>
    <col min="11011" max="11011" width="13.5703125" style="286" customWidth="1"/>
    <col min="11012" max="11012" width="65" style="286" customWidth="1"/>
    <col min="11013" max="11013" width="6.7109375" style="286" customWidth="1"/>
    <col min="11014" max="11014" width="8.42578125" style="286" customWidth="1"/>
    <col min="11015" max="11015" width="10" style="286" customWidth="1"/>
    <col min="11016" max="11016" width="15.7109375" style="286" customWidth="1"/>
    <col min="11017" max="11017" width="17" style="286" customWidth="1"/>
    <col min="11018" max="11018" width="14.7109375" style="286" customWidth="1"/>
    <col min="11019" max="11019" width="11.5703125" style="286" customWidth="1"/>
    <col min="11020" max="11264" width="9" style="286"/>
    <col min="11265" max="11265" width="4.140625" style="286" customWidth="1"/>
    <col min="11266" max="11266" width="4.28515625" style="286" customWidth="1"/>
    <col min="11267" max="11267" width="13.5703125" style="286" customWidth="1"/>
    <col min="11268" max="11268" width="65" style="286" customWidth="1"/>
    <col min="11269" max="11269" width="6.7109375" style="286" customWidth="1"/>
    <col min="11270" max="11270" width="8.42578125" style="286" customWidth="1"/>
    <col min="11271" max="11271" width="10" style="286" customWidth="1"/>
    <col min="11272" max="11272" width="15.7109375" style="286" customWidth="1"/>
    <col min="11273" max="11273" width="17" style="286" customWidth="1"/>
    <col min="11274" max="11274" width="14.7109375" style="286" customWidth="1"/>
    <col min="11275" max="11275" width="11.5703125" style="286" customWidth="1"/>
    <col min="11276" max="11520" width="9" style="286"/>
    <col min="11521" max="11521" width="4.140625" style="286" customWidth="1"/>
    <col min="11522" max="11522" width="4.28515625" style="286" customWidth="1"/>
    <col min="11523" max="11523" width="13.5703125" style="286" customWidth="1"/>
    <col min="11524" max="11524" width="65" style="286" customWidth="1"/>
    <col min="11525" max="11525" width="6.7109375" style="286" customWidth="1"/>
    <col min="11526" max="11526" width="8.42578125" style="286" customWidth="1"/>
    <col min="11527" max="11527" width="10" style="286" customWidth="1"/>
    <col min="11528" max="11528" width="15.7109375" style="286" customWidth="1"/>
    <col min="11529" max="11529" width="17" style="286" customWidth="1"/>
    <col min="11530" max="11530" width="14.7109375" style="286" customWidth="1"/>
    <col min="11531" max="11531" width="11.5703125" style="286" customWidth="1"/>
    <col min="11532" max="11776" width="9" style="286"/>
    <col min="11777" max="11777" width="4.140625" style="286" customWidth="1"/>
    <col min="11778" max="11778" width="4.28515625" style="286" customWidth="1"/>
    <col min="11779" max="11779" width="13.5703125" style="286" customWidth="1"/>
    <col min="11780" max="11780" width="65" style="286" customWidth="1"/>
    <col min="11781" max="11781" width="6.7109375" style="286" customWidth="1"/>
    <col min="11782" max="11782" width="8.42578125" style="286" customWidth="1"/>
    <col min="11783" max="11783" width="10" style="286" customWidth="1"/>
    <col min="11784" max="11784" width="15.7109375" style="286" customWidth="1"/>
    <col min="11785" max="11785" width="17" style="286" customWidth="1"/>
    <col min="11786" max="11786" width="14.7109375" style="286" customWidth="1"/>
    <col min="11787" max="11787" width="11.5703125" style="286" customWidth="1"/>
    <col min="11788" max="12032" width="9" style="286"/>
    <col min="12033" max="12033" width="4.140625" style="286" customWidth="1"/>
    <col min="12034" max="12034" width="4.28515625" style="286" customWidth="1"/>
    <col min="12035" max="12035" width="13.5703125" style="286" customWidth="1"/>
    <col min="12036" max="12036" width="65" style="286" customWidth="1"/>
    <col min="12037" max="12037" width="6.7109375" style="286" customWidth="1"/>
    <col min="12038" max="12038" width="8.42578125" style="286" customWidth="1"/>
    <col min="12039" max="12039" width="10" style="286" customWidth="1"/>
    <col min="12040" max="12040" width="15.7109375" style="286" customWidth="1"/>
    <col min="12041" max="12041" width="17" style="286" customWidth="1"/>
    <col min="12042" max="12042" width="14.7109375" style="286" customWidth="1"/>
    <col min="12043" max="12043" width="11.5703125" style="286" customWidth="1"/>
    <col min="12044" max="12288" width="9" style="286"/>
    <col min="12289" max="12289" width="4.140625" style="286" customWidth="1"/>
    <col min="12290" max="12290" width="4.28515625" style="286" customWidth="1"/>
    <col min="12291" max="12291" width="13.5703125" style="286" customWidth="1"/>
    <col min="12292" max="12292" width="65" style="286" customWidth="1"/>
    <col min="12293" max="12293" width="6.7109375" style="286" customWidth="1"/>
    <col min="12294" max="12294" width="8.42578125" style="286" customWidth="1"/>
    <col min="12295" max="12295" width="10" style="286" customWidth="1"/>
    <col min="12296" max="12296" width="15.7109375" style="286" customWidth="1"/>
    <col min="12297" max="12297" width="17" style="286" customWidth="1"/>
    <col min="12298" max="12298" width="14.7109375" style="286" customWidth="1"/>
    <col min="12299" max="12299" width="11.5703125" style="286" customWidth="1"/>
    <col min="12300" max="12544" width="9" style="286"/>
    <col min="12545" max="12545" width="4.140625" style="286" customWidth="1"/>
    <col min="12546" max="12546" width="4.28515625" style="286" customWidth="1"/>
    <col min="12547" max="12547" width="13.5703125" style="286" customWidth="1"/>
    <col min="12548" max="12548" width="65" style="286" customWidth="1"/>
    <col min="12549" max="12549" width="6.7109375" style="286" customWidth="1"/>
    <col min="12550" max="12550" width="8.42578125" style="286" customWidth="1"/>
    <col min="12551" max="12551" width="10" style="286" customWidth="1"/>
    <col min="12552" max="12552" width="15.7109375" style="286" customWidth="1"/>
    <col min="12553" max="12553" width="17" style="286" customWidth="1"/>
    <col min="12554" max="12554" width="14.7109375" style="286" customWidth="1"/>
    <col min="12555" max="12555" width="11.5703125" style="286" customWidth="1"/>
    <col min="12556" max="12800" width="9" style="286"/>
    <col min="12801" max="12801" width="4.140625" style="286" customWidth="1"/>
    <col min="12802" max="12802" width="4.28515625" style="286" customWidth="1"/>
    <col min="12803" max="12803" width="13.5703125" style="286" customWidth="1"/>
    <col min="12804" max="12804" width="65" style="286" customWidth="1"/>
    <col min="12805" max="12805" width="6.7109375" style="286" customWidth="1"/>
    <col min="12806" max="12806" width="8.42578125" style="286" customWidth="1"/>
    <col min="12807" max="12807" width="10" style="286" customWidth="1"/>
    <col min="12808" max="12808" width="15.7109375" style="286" customWidth="1"/>
    <col min="12809" max="12809" width="17" style="286" customWidth="1"/>
    <col min="12810" max="12810" width="14.7109375" style="286" customWidth="1"/>
    <col min="12811" max="12811" width="11.5703125" style="286" customWidth="1"/>
    <col min="12812" max="13056" width="9" style="286"/>
    <col min="13057" max="13057" width="4.140625" style="286" customWidth="1"/>
    <col min="13058" max="13058" width="4.28515625" style="286" customWidth="1"/>
    <col min="13059" max="13059" width="13.5703125" style="286" customWidth="1"/>
    <col min="13060" max="13060" width="65" style="286" customWidth="1"/>
    <col min="13061" max="13061" width="6.7109375" style="286" customWidth="1"/>
    <col min="13062" max="13062" width="8.42578125" style="286" customWidth="1"/>
    <col min="13063" max="13063" width="10" style="286" customWidth="1"/>
    <col min="13064" max="13064" width="15.7109375" style="286" customWidth="1"/>
    <col min="13065" max="13065" width="17" style="286" customWidth="1"/>
    <col min="13066" max="13066" width="14.7109375" style="286" customWidth="1"/>
    <col min="13067" max="13067" width="11.5703125" style="286" customWidth="1"/>
    <col min="13068" max="13312" width="9" style="286"/>
    <col min="13313" max="13313" width="4.140625" style="286" customWidth="1"/>
    <col min="13314" max="13314" width="4.28515625" style="286" customWidth="1"/>
    <col min="13315" max="13315" width="13.5703125" style="286" customWidth="1"/>
    <col min="13316" max="13316" width="65" style="286" customWidth="1"/>
    <col min="13317" max="13317" width="6.7109375" style="286" customWidth="1"/>
    <col min="13318" max="13318" width="8.42578125" style="286" customWidth="1"/>
    <col min="13319" max="13319" width="10" style="286" customWidth="1"/>
    <col min="13320" max="13320" width="15.7109375" style="286" customWidth="1"/>
    <col min="13321" max="13321" width="17" style="286" customWidth="1"/>
    <col min="13322" max="13322" width="14.7109375" style="286" customWidth="1"/>
    <col min="13323" max="13323" width="11.5703125" style="286" customWidth="1"/>
    <col min="13324" max="13568" width="9" style="286"/>
    <col min="13569" max="13569" width="4.140625" style="286" customWidth="1"/>
    <col min="13570" max="13570" width="4.28515625" style="286" customWidth="1"/>
    <col min="13571" max="13571" width="13.5703125" style="286" customWidth="1"/>
    <col min="13572" max="13572" width="65" style="286" customWidth="1"/>
    <col min="13573" max="13573" width="6.7109375" style="286" customWidth="1"/>
    <col min="13574" max="13574" width="8.42578125" style="286" customWidth="1"/>
    <col min="13575" max="13575" width="10" style="286" customWidth="1"/>
    <col min="13576" max="13576" width="15.7109375" style="286" customWidth="1"/>
    <col min="13577" max="13577" width="17" style="286" customWidth="1"/>
    <col min="13578" max="13578" width="14.7109375" style="286" customWidth="1"/>
    <col min="13579" max="13579" width="11.5703125" style="286" customWidth="1"/>
    <col min="13580" max="13824" width="9" style="286"/>
    <col min="13825" max="13825" width="4.140625" style="286" customWidth="1"/>
    <col min="13826" max="13826" width="4.28515625" style="286" customWidth="1"/>
    <col min="13827" max="13827" width="13.5703125" style="286" customWidth="1"/>
    <col min="13828" max="13828" width="65" style="286" customWidth="1"/>
    <col min="13829" max="13829" width="6.7109375" style="286" customWidth="1"/>
    <col min="13830" max="13830" width="8.42578125" style="286" customWidth="1"/>
    <col min="13831" max="13831" width="10" style="286" customWidth="1"/>
    <col min="13832" max="13832" width="15.7109375" style="286" customWidth="1"/>
    <col min="13833" max="13833" width="17" style="286" customWidth="1"/>
    <col min="13834" max="13834" width="14.7109375" style="286" customWidth="1"/>
    <col min="13835" max="13835" width="11.5703125" style="286" customWidth="1"/>
    <col min="13836" max="14080" width="9" style="286"/>
    <col min="14081" max="14081" width="4.140625" style="286" customWidth="1"/>
    <col min="14082" max="14082" width="4.28515625" style="286" customWidth="1"/>
    <col min="14083" max="14083" width="13.5703125" style="286" customWidth="1"/>
    <col min="14084" max="14084" width="65" style="286" customWidth="1"/>
    <col min="14085" max="14085" width="6.7109375" style="286" customWidth="1"/>
    <col min="14086" max="14086" width="8.42578125" style="286" customWidth="1"/>
    <col min="14087" max="14087" width="10" style="286" customWidth="1"/>
    <col min="14088" max="14088" width="15.7109375" style="286" customWidth="1"/>
    <col min="14089" max="14089" width="17" style="286" customWidth="1"/>
    <col min="14090" max="14090" width="14.7109375" style="286" customWidth="1"/>
    <col min="14091" max="14091" width="11.5703125" style="286" customWidth="1"/>
    <col min="14092" max="14336" width="9" style="286"/>
    <col min="14337" max="14337" width="4.140625" style="286" customWidth="1"/>
    <col min="14338" max="14338" width="4.28515625" style="286" customWidth="1"/>
    <col min="14339" max="14339" width="13.5703125" style="286" customWidth="1"/>
    <col min="14340" max="14340" width="65" style="286" customWidth="1"/>
    <col min="14341" max="14341" width="6.7109375" style="286" customWidth="1"/>
    <col min="14342" max="14342" width="8.42578125" style="286" customWidth="1"/>
    <col min="14343" max="14343" width="10" style="286" customWidth="1"/>
    <col min="14344" max="14344" width="15.7109375" style="286" customWidth="1"/>
    <col min="14345" max="14345" width="17" style="286" customWidth="1"/>
    <col min="14346" max="14346" width="14.7109375" style="286" customWidth="1"/>
    <col min="14347" max="14347" width="11.5703125" style="286" customWidth="1"/>
    <col min="14348" max="14592" width="9" style="286"/>
    <col min="14593" max="14593" width="4.140625" style="286" customWidth="1"/>
    <col min="14594" max="14594" width="4.28515625" style="286" customWidth="1"/>
    <col min="14595" max="14595" width="13.5703125" style="286" customWidth="1"/>
    <col min="14596" max="14596" width="65" style="286" customWidth="1"/>
    <col min="14597" max="14597" width="6.7109375" style="286" customWidth="1"/>
    <col min="14598" max="14598" width="8.42578125" style="286" customWidth="1"/>
    <col min="14599" max="14599" width="10" style="286" customWidth="1"/>
    <col min="14600" max="14600" width="15.7109375" style="286" customWidth="1"/>
    <col min="14601" max="14601" width="17" style="286" customWidth="1"/>
    <col min="14602" max="14602" width="14.7109375" style="286" customWidth="1"/>
    <col min="14603" max="14603" width="11.5703125" style="286" customWidth="1"/>
    <col min="14604" max="14848" width="9" style="286"/>
    <col min="14849" max="14849" width="4.140625" style="286" customWidth="1"/>
    <col min="14850" max="14850" width="4.28515625" style="286" customWidth="1"/>
    <col min="14851" max="14851" width="13.5703125" style="286" customWidth="1"/>
    <col min="14852" max="14852" width="65" style="286" customWidth="1"/>
    <col min="14853" max="14853" width="6.7109375" style="286" customWidth="1"/>
    <col min="14854" max="14854" width="8.42578125" style="286" customWidth="1"/>
    <col min="14855" max="14855" width="10" style="286" customWidth="1"/>
    <col min="14856" max="14856" width="15.7109375" style="286" customWidth="1"/>
    <col min="14857" max="14857" width="17" style="286" customWidth="1"/>
    <col min="14858" max="14858" width="14.7109375" style="286" customWidth="1"/>
    <col min="14859" max="14859" width="11.5703125" style="286" customWidth="1"/>
    <col min="14860" max="15104" width="9" style="286"/>
    <col min="15105" max="15105" width="4.140625" style="286" customWidth="1"/>
    <col min="15106" max="15106" width="4.28515625" style="286" customWidth="1"/>
    <col min="15107" max="15107" width="13.5703125" style="286" customWidth="1"/>
    <col min="15108" max="15108" width="65" style="286" customWidth="1"/>
    <col min="15109" max="15109" width="6.7109375" style="286" customWidth="1"/>
    <col min="15110" max="15110" width="8.42578125" style="286" customWidth="1"/>
    <col min="15111" max="15111" width="10" style="286" customWidth="1"/>
    <col min="15112" max="15112" width="15.7109375" style="286" customWidth="1"/>
    <col min="15113" max="15113" width="17" style="286" customWidth="1"/>
    <col min="15114" max="15114" width="14.7109375" style="286" customWidth="1"/>
    <col min="15115" max="15115" width="11.5703125" style="286" customWidth="1"/>
    <col min="15116" max="15360" width="9" style="286"/>
    <col min="15361" max="15361" width="4.140625" style="286" customWidth="1"/>
    <col min="15362" max="15362" width="4.28515625" style="286" customWidth="1"/>
    <col min="15363" max="15363" width="13.5703125" style="286" customWidth="1"/>
    <col min="15364" max="15364" width="65" style="286" customWidth="1"/>
    <col min="15365" max="15365" width="6.7109375" style="286" customWidth="1"/>
    <col min="15366" max="15366" width="8.42578125" style="286" customWidth="1"/>
    <col min="15367" max="15367" width="10" style="286" customWidth="1"/>
    <col min="15368" max="15368" width="15.7109375" style="286" customWidth="1"/>
    <col min="15369" max="15369" width="17" style="286" customWidth="1"/>
    <col min="15370" max="15370" width="14.7109375" style="286" customWidth="1"/>
    <col min="15371" max="15371" width="11.5703125" style="286" customWidth="1"/>
    <col min="15372" max="15616" width="9" style="286"/>
    <col min="15617" max="15617" width="4.140625" style="286" customWidth="1"/>
    <col min="15618" max="15618" width="4.28515625" style="286" customWidth="1"/>
    <col min="15619" max="15619" width="13.5703125" style="286" customWidth="1"/>
    <col min="15620" max="15620" width="65" style="286" customWidth="1"/>
    <col min="15621" max="15621" width="6.7109375" style="286" customWidth="1"/>
    <col min="15622" max="15622" width="8.42578125" style="286" customWidth="1"/>
    <col min="15623" max="15623" width="10" style="286" customWidth="1"/>
    <col min="15624" max="15624" width="15.7109375" style="286" customWidth="1"/>
    <col min="15625" max="15625" width="17" style="286" customWidth="1"/>
    <col min="15626" max="15626" width="14.7109375" style="286" customWidth="1"/>
    <col min="15627" max="15627" width="11.5703125" style="286" customWidth="1"/>
    <col min="15628" max="15872" width="9" style="286"/>
    <col min="15873" max="15873" width="4.140625" style="286" customWidth="1"/>
    <col min="15874" max="15874" width="4.28515625" style="286" customWidth="1"/>
    <col min="15875" max="15875" width="13.5703125" style="286" customWidth="1"/>
    <col min="15876" max="15876" width="65" style="286" customWidth="1"/>
    <col min="15877" max="15877" width="6.7109375" style="286" customWidth="1"/>
    <col min="15878" max="15878" width="8.42578125" style="286" customWidth="1"/>
    <col min="15879" max="15879" width="10" style="286" customWidth="1"/>
    <col min="15880" max="15880" width="15.7109375" style="286" customWidth="1"/>
    <col min="15881" max="15881" width="17" style="286" customWidth="1"/>
    <col min="15882" max="15882" width="14.7109375" style="286" customWidth="1"/>
    <col min="15883" max="15883" width="11.5703125" style="286" customWidth="1"/>
    <col min="15884" max="16128" width="9" style="286"/>
    <col min="16129" max="16129" width="4.140625" style="286" customWidth="1"/>
    <col min="16130" max="16130" width="4.28515625" style="286" customWidth="1"/>
    <col min="16131" max="16131" width="13.5703125" style="286" customWidth="1"/>
    <col min="16132" max="16132" width="65" style="286" customWidth="1"/>
    <col min="16133" max="16133" width="6.7109375" style="286" customWidth="1"/>
    <col min="16134" max="16134" width="8.42578125" style="286" customWidth="1"/>
    <col min="16135" max="16135" width="10" style="286" customWidth="1"/>
    <col min="16136" max="16136" width="15.7109375" style="286" customWidth="1"/>
    <col min="16137" max="16137" width="17" style="286" customWidth="1"/>
    <col min="16138" max="16138" width="14.7109375" style="286" customWidth="1"/>
    <col min="16139" max="16139" width="11.5703125" style="286" customWidth="1"/>
    <col min="16140" max="16384" width="9" style="286"/>
  </cols>
  <sheetData>
    <row r="1" spans="1:18" ht="20.25" customHeight="1">
      <c r="A1" s="186" t="s">
        <v>875</v>
      </c>
      <c r="B1" s="81"/>
      <c r="C1" s="81"/>
      <c r="D1" s="81"/>
      <c r="E1" s="81"/>
      <c r="F1" s="81"/>
      <c r="G1" s="81"/>
      <c r="H1" s="81"/>
    </row>
    <row r="2" spans="1:18" ht="13.5" customHeight="1">
      <c r="A2" s="218" t="s">
        <v>410</v>
      </c>
      <c r="B2" s="287"/>
      <c r="C2" s="287"/>
      <c r="D2" s="287"/>
      <c r="E2" s="82"/>
      <c r="F2" s="82"/>
      <c r="G2" s="81"/>
      <c r="H2" s="81"/>
    </row>
    <row r="3" spans="1:18" ht="12.75" customHeight="1">
      <c r="A3" s="218" t="s">
        <v>276</v>
      </c>
      <c r="B3" s="287"/>
      <c r="C3" s="287"/>
      <c r="D3" s="287"/>
      <c r="E3" s="82"/>
      <c r="F3" s="82"/>
      <c r="G3" s="81"/>
      <c r="H3" s="81"/>
    </row>
    <row r="4" spans="1:18" ht="12.75" customHeight="1">
      <c r="A4" s="86" t="s">
        <v>106</v>
      </c>
      <c r="B4" s="288"/>
      <c r="C4" s="288"/>
      <c r="D4" s="288"/>
      <c r="E4" s="82"/>
      <c r="F4" s="82"/>
      <c r="G4" s="81"/>
      <c r="H4" s="81"/>
    </row>
    <row r="5" spans="1:18" ht="12.75" customHeight="1">
      <c r="A5" s="82" t="s">
        <v>277</v>
      </c>
      <c r="B5" s="82"/>
      <c r="C5" s="82"/>
      <c r="D5" s="82"/>
      <c r="E5" s="82"/>
      <c r="F5" s="82"/>
      <c r="G5" s="81"/>
      <c r="H5" s="81"/>
    </row>
    <row r="6" spans="1:18" ht="12.75" customHeight="1">
      <c r="A6" s="82"/>
      <c r="B6" s="82"/>
      <c r="C6" s="82"/>
      <c r="D6" s="82"/>
      <c r="E6" s="82"/>
      <c r="F6" s="82"/>
      <c r="G6" s="81"/>
      <c r="H6" s="81"/>
    </row>
    <row r="7" spans="1:18" ht="24.75" customHeight="1">
      <c r="A7" s="83" t="s">
        <v>81</v>
      </c>
      <c r="B7" s="83" t="s">
        <v>82</v>
      </c>
      <c r="C7" s="83" t="s">
        <v>83</v>
      </c>
      <c r="D7" s="83" t="s">
        <v>84</v>
      </c>
      <c r="E7" s="83" t="s">
        <v>85</v>
      </c>
      <c r="F7" s="83" t="s">
        <v>86</v>
      </c>
      <c r="G7" s="83" t="s">
        <v>87</v>
      </c>
      <c r="H7" s="83" t="s">
        <v>17</v>
      </c>
      <c r="I7" s="83" t="s">
        <v>39</v>
      </c>
      <c r="J7" s="289"/>
    </row>
    <row r="8" spans="1:18" ht="12.75" customHeight="1">
      <c r="A8" s="83" t="s">
        <v>88</v>
      </c>
      <c r="B8" s="83" t="s">
        <v>89</v>
      </c>
      <c r="C8" s="83" t="s">
        <v>90</v>
      </c>
      <c r="D8" s="83" t="s">
        <v>91</v>
      </c>
      <c r="E8" s="83" t="s">
        <v>92</v>
      </c>
      <c r="F8" s="83" t="s">
        <v>93</v>
      </c>
      <c r="G8" s="83" t="s">
        <v>94</v>
      </c>
      <c r="H8" s="83">
        <v>8</v>
      </c>
      <c r="I8" s="83">
        <v>9</v>
      </c>
    </row>
    <row r="9" spans="1:18" ht="21" customHeight="1">
      <c r="A9" s="290"/>
      <c r="B9" s="291"/>
      <c r="C9" s="291" t="s">
        <v>108</v>
      </c>
      <c r="D9" s="291" t="s">
        <v>109</v>
      </c>
      <c r="E9" s="291"/>
      <c r="F9" s="292"/>
      <c r="G9" s="293"/>
      <c r="H9" s="293">
        <f>H10+H20+H99</f>
        <v>0</v>
      </c>
      <c r="J9" s="294"/>
    </row>
    <row r="10" spans="1:18" ht="13.5" customHeight="1">
      <c r="A10" s="295"/>
      <c r="B10" s="296"/>
      <c r="C10" s="296">
        <v>1</v>
      </c>
      <c r="D10" s="296" t="s">
        <v>110</v>
      </c>
      <c r="E10" s="296"/>
      <c r="F10" s="297"/>
      <c r="G10" s="298"/>
      <c r="H10" s="298">
        <f>SUM(H11:H19)</f>
        <v>0</v>
      </c>
      <c r="I10" s="299"/>
    </row>
    <row r="11" spans="1:18" s="305" customFormat="1" ht="13.5" customHeight="1">
      <c r="A11" s="300" t="s">
        <v>88</v>
      </c>
      <c r="B11" s="301" t="s">
        <v>111</v>
      </c>
      <c r="C11" s="302">
        <v>174151101</v>
      </c>
      <c r="D11" s="302" t="s">
        <v>266</v>
      </c>
      <c r="E11" s="302" t="s">
        <v>186</v>
      </c>
      <c r="F11" s="92">
        <f>SUM(F12:F14)</f>
        <v>313.27999999999997</v>
      </c>
      <c r="G11" s="149"/>
      <c r="H11" s="303">
        <f>F11*G11</f>
        <v>0</v>
      </c>
      <c r="I11" s="304" t="s">
        <v>623</v>
      </c>
      <c r="J11" s="289"/>
      <c r="R11" s="306"/>
    </row>
    <row r="12" spans="1:18" s="312" customFormat="1" ht="13.5" customHeight="1">
      <c r="A12" s="300"/>
      <c r="B12" s="307"/>
      <c r="C12" s="302"/>
      <c r="D12" s="308" t="s">
        <v>849</v>
      </c>
      <c r="E12" s="307"/>
      <c r="F12" s="309">
        <f>11.16+13.49</f>
        <v>24.65</v>
      </c>
      <c r="G12" s="310"/>
      <c r="H12" s="303"/>
      <c r="I12" s="304"/>
      <c r="J12" s="311"/>
      <c r="M12" s="313"/>
      <c r="N12" s="313"/>
      <c r="Q12" s="313"/>
    </row>
    <row r="13" spans="1:18" s="312" customFormat="1" ht="13.5" customHeight="1">
      <c r="A13" s="300"/>
      <c r="B13" s="307"/>
      <c r="C13" s="302"/>
      <c r="D13" s="308" t="s">
        <v>850</v>
      </c>
      <c r="E13" s="307"/>
      <c r="F13" s="309">
        <f>(31.55)+(37.53+39.96)</f>
        <v>109.04</v>
      </c>
      <c r="G13" s="310"/>
      <c r="H13" s="303"/>
      <c r="I13" s="304"/>
      <c r="J13" s="314"/>
      <c r="M13" s="313"/>
      <c r="N13" s="313"/>
      <c r="Q13" s="313"/>
    </row>
    <row r="14" spans="1:18" s="312" customFormat="1" ht="13.5" customHeight="1">
      <c r="A14" s="300"/>
      <c r="B14" s="307"/>
      <c r="C14" s="302"/>
      <c r="D14" s="308" t="s">
        <v>364</v>
      </c>
      <c r="E14" s="307"/>
      <c r="F14" s="309">
        <f>179.59</f>
        <v>179.59</v>
      </c>
      <c r="G14" s="310"/>
      <c r="H14" s="303"/>
      <c r="I14" s="304"/>
      <c r="J14" s="313"/>
      <c r="M14" s="313"/>
      <c r="N14" s="313"/>
      <c r="Q14" s="313"/>
    </row>
    <row r="15" spans="1:18" s="305" customFormat="1" ht="13.5" customHeight="1">
      <c r="A15" s="315" t="s">
        <v>89</v>
      </c>
      <c r="B15" s="316" t="s">
        <v>187</v>
      </c>
      <c r="C15" s="317">
        <v>10364100</v>
      </c>
      <c r="D15" s="317" t="s">
        <v>188</v>
      </c>
      <c r="E15" s="317" t="s">
        <v>189</v>
      </c>
      <c r="F15" s="93">
        <f>SUM(F16)</f>
        <v>532.57599999999991</v>
      </c>
      <c r="G15" s="150"/>
      <c r="H15" s="318">
        <f>F15*G15</f>
        <v>0</v>
      </c>
      <c r="I15" s="319" t="s">
        <v>623</v>
      </c>
      <c r="J15" s="320"/>
      <c r="R15" s="306"/>
    </row>
    <row r="16" spans="1:18" s="312" customFormat="1" ht="13.5" customHeight="1">
      <c r="A16" s="315"/>
      <c r="B16" s="321"/>
      <c r="C16" s="317"/>
      <c r="D16" s="322" t="s">
        <v>851</v>
      </c>
      <c r="E16" s="321"/>
      <c r="F16" s="323">
        <f>((24.65)+(109.04+179.59))*1.7</f>
        <v>532.57599999999991</v>
      </c>
      <c r="G16" s="324"/>
      <c r="H16" s="318"/>
      <c r="I16" s="319"/>
      <c r="J16" s="325"/>
    </row>
    <row r="17" spans="1:22" ht="26.25" customHeight="1">
      <c r="A17" s="326">
        <v>3</v>
      </c>
      <c r="B17" s="327" t="s">
        <v>190</v>
      </c>
      <c r="C17" s="302">
        <v>181111121</v>
      </c>
      <c r="D17" s="302" t="s">
        <v>191</v>
      </c>
      <c r="E17" s="328" t="s">
        <v>113</v>
      </c>
      <c r="F17" s="329">
        <f>F18</f>
        <v>321.60000000000002</v>
      </c>
      <c r="G17" s="468"/>
      <c r="H17" s="330">
        <f>F17*G17</f>
        <v>0</v>
      </c>
      <c r="I17" s="331" t="s">
        <v>623</v>
      </c>
      <c r="J17" s="289"/>
      <c r="K17" s="289"/>
      <c r="M17" s="332"/>
    </row>
    <row r="18" spans="1:22" ht="13.5" customHeight="1">
      <c r="A18" s="326"/>
      <c r="B18" s="327"/>
      <c r="C18" s="328"/>
      <c r="D18" s="333" t="s">
        <v>770</v>
      </c>
      <c r="E18" s="328"/>
      <c r="F18" s="334">
        <f>247.2+74.4</f>
        <v>321.60000000000002</v>
      </c>
      <c r="G18" s="330"/>
      <c r="H18" s="330"/>
      <c r="I18" s="331"/>
      <c r="J18" s="294"/>
      <c r="K18" s="335"/>
      <c r="L18" s="335"/>
      <c r="M18" s="335"/>
    </row>
    <row r="19" spans="1:22" ht="13.5" customHeight="1">
      <c r="A19" s="326"/>
      <c r="B19" s="327"/>
      <c r="C19" s="328"/>
      <c r="D19" s="333" t="s">
        <v>352</v>
      </c>
      <c r="E19" s="328"/>
      <c r="F19" s="334"/>
      <c r="G19" s="330"/>
      <c r="H19" s="330"/>
      <c r="I19" s="331"/>
      <c r="J19" s="294"/>
      <c r="K19" s="335"/>
      <c r="L19" s="335"/>
      <c r="M19" s="335"/>
    </row>
    <row r="20" spans="1:22" ht="13.5" customHeight="1">
      <c r="A20" s="295"/>
      <c r="B20" s="296"/>
      <c r="C20" s="296" t="s">
        <v>205</v>
      </c>
      <c r="D20" s="296" t="s">
        <v>206</v>
      </c>
      <c r="E20" s="296"/>
      <c r="F20" s="297"/>
      <c r="G20" s="298"/>
      <c r="H20" s="298">
        <f>SUM(H21:H69,H71:H78,H82:H84,H89:H94,H98)</f>
        <v>0</v>
      </c>
      <c r="I20" s="299"/>
      <c r="K20" s="336"/>
      <c r="L20" s="336"/>
      <c r="M20" s="336"/>
    </row>
    <row r="21" spans="1:22" ht="27" customHeight="1">
      <c r="A21" s="337">
        <v>4</v>
      </c>
      <c r="B21" s="301" t="s">
        <v>207</v>
      </c>
      <c r="C21" s="328" t="s">
        <v>365</v>
      </c>
      <c r="D21" s="328" t="s">
        <v>366</v>
      </c>
      <c r="E21" s="328" t="s">
        <v>119</v>
      </c>
      <c r="F21" s="329">
        <f>F22</f>
        <v>1</v>
      </c>
      <c r="G21" s="468"/>
      <c r="H21" s="330">
        <f>F21*G21</f>
        <v>0</v>
      </c>
      <c r="I21" s="331" t="s">
        <v>624</v>
      </c>
      <c r="K21" s="338"/>
      <c r="L21" s="336"/>
      <c r="M21" s="336"/>
    </row>
    <row r="22" spans="1:22" ht="13.5" customHeight="1">
      <c r="A22" s="326"/>
      <c r="B22" s="328"/>
      <c r="C22" s="328"/>
      <c r="D22" s="333" t="s">
        <v>367</v>
      </c>
      <c r="E22" s="328"/>
      <c r="F22" s="339">
        <v>1</v>
      </c>
      <c r="G22" s="330"/>
      <c r="H22" s="330"/>
      <c r="I22" s="331"/>
      <c r="K22" s="338"/>
      <c r="L22" s="336"/>
      <c r="M22" s="336"/>
    </row>
    <row r="23" spans="1:22" ht="27" customHeight="1">
      <c r="A23" s="340"/>
      <c r="B23" s="341"/>
      <c r="C23" s="342"/>
      <c r="D23" s="333" t="s">
        <v>368</v>
      </c>
      <c r="E23" s="342"/>
      <c r="F23" s="343"/>
      <c r="G23" s="344"/>
      <c r="H23" s="344"/>
      <c r="I23" s="345"/>
      <c r="K23" s="338"/>
      <c r="L23" s="346"/>
      <c r="M23" s="346"/>
      <c r="N23" s="346"/>
    </row>
    <row r="24" spans="1:22" s="305" customFormat="1" ht="67.5" customHeight="1">
      <c r="A24" s="347"/>
      <c r="B24" s="302"/>
      <c r="C24" s="302"/>
      <c r="D24" s="348" t="s">
        <v>877</v>
      </c>
      <c r="E24" s="302"/>
      <c r="F24" s="309"/>
      <c r="G24" s="303"/>
      <c r="H24" s="303"/>
      <c r="I24" s="349"/>
      <c r="J24" s="286"/>
      <c r="K24" s="338"/>
      <c r="L24" s="336"/>
      <c r="M24" s="336"/>
      <c r="N24" s="350"/>
      <c r="O24" s="351"/>
      <c r="P24" s="352"/>
      <c r="Q24" s="353"/>
      <c r="R24" s="354"/>
      <c r="S24" s="354"/>
      <c r="T24" s="355"/>
      <c r="V24" s="356"/>
    </row>
    <row r="25" spans="1:22" s="305" customFormat="1" ht="13.5" customHeight="1">
      <c r="A25" s="357" t="s">
        <v>92</v>
      </c>
      <c r="B25" s="301" t="s">
        <v>207</v>
      </c>
      <c r="C25" s="302" t="s">
        <v>369</v>
      </c>
      <c r="D25" s="302" t="s">
        <v>370</v>
      </c>
      <c r="E25" s="302" t="s">
        <v>119</v>
      </c>
      <c r="F25" s="358">
        <f>F26</f>
        <v>1</v>
      </c>
      <c r="G25" s="149"/>
      <c r="H25" s="303">
        <f>F25*G25</f>
        <v>0</v>
      </c>
      <c r="I25" s="304" t="s">
        <v>625</v>
      </c>
      <c r="J25" s="286"/>
      <c r="K25" s="338"/>
      <c r="L25" s="359"/>
      <c r="M25" s="359"/>
      <c r="N25" s="360"/>
      <c r="O25" s="361"/>
      <c r="P25" s="352"/>
      <c r="Q25" s="353"/>
      <c r="R25" s="354"/>
      <c r="S25" s="354"/>
      <c r="T25" s="355"/>
      <c r="V25" s="356"/>
    </row>
    <row r="26" spans="1:22" s="305" customFormat="1" ht="54" customHeight="1">
      <c r="A26" s="300"/>
      <c r="B26" s="301"/>
      <c r="C26" s="302"/>
      <c r="D26" s="308" t="s">
        <v>371</v>
      </c>
      <c r="E26" s="302"/>
      <c r="F26" s="309">
        <v>1</v>
      </c>
      <c r="G26" s="303"/>
      <c r="H26" s="303"/>
      <c r="I26" s="304"/>
      <c r="J26" s="286"/>
      <c r="K26" s="338"/>
      <c r="L26" s="336"/>
      <c r="M26" s="336"/>
      <c r="N26" s="350"/>
      <c r="O26" s="351"/>
      <c r="P26" s="352"/>
      <c r="Q26" s="353"/>
      <c r="R26" s="354"/>
      <c r="S26" s="354"/>
      <c r="T26" s="355"/>
      <c r="V26" s="356"/>
    </row>
    <row r="27" spans="1:22" s="305" customFormat="1" ht="27" customHeight="1">
      <c r="A27" s="347"/>
      <c r="B27" s="302"/>
      <c r="C27" s="302"/>
      <c r="D27" s="308" t="s">
        <v>372</v>
      </c>
      <c r="E27" s="302"/>
      <c r="G27" s="303"/>
      <c r="H27" s="303"/>
      <c r="I27" s="349"/>
      <c r="J27" s="286"/>
      <c r="K27" s="338"/>
      <c r="L27" s="336"/>
      <c r="M27" s="336"/>
      <c r="N27" s="350"/>
      <c r="O27" s="351"/>
      <c r="P27" s="352"/>
      <c r="Q27" s="353"/>
      <c r="R27" s="354"/>
      <c r="S27" s="354"/>
      <c r="T27" s="355"/>
      <c r="V27" s="356"/>
    </row>
    <row r="28" spans="1:22" s="305" customFormat="1" ht="67.5" customHeight="1">
      <c r="A28" s="347"/>
      <c r="B28" s="302"/>
      <c r="C28" s="302"/>
      <c r="D28" s="348" t="s">
        <v>877</v>
      </c>
      <c r="E28" s="302"/>
      <c r="F28" s="309"/>
      <c r="G28" s="303"/>
      <c r="H28" s="303"/>
      <c r="I28" s="349"/>
      <c r="J28" s="286"/>
      <c r="K28" s="350"/>
      <c r="L28" s="336"/>
      <c r="M28" s="336"/>
      <c r="N28" s="350"/>
      <c r="O28" s="351"/>
      <c r="P28" s="352"/>
      <c r="Q28" s="353"/>
      <c r="R28" s="354"/>
      <c r="S28" s="354"/>
      <c r="T28" s="355"/>
      <c r="V28" s="356"/>
    </row>
    <row r="29" spans="1:22" s="368" customFormat="1" ht="27" customHeight="1">
      <c r="A29" s="362">
        <v>6</v>
      </c>
      <c r="B29" s="363" t="s">
        <v>319</v>
      </c>
      <c r="C29" s="364" t="s">
        <v>576</v>
      </c>
      <c r="D29" s="364" t="s">
        <v>577</v>
      </c>
      <c r="E29" s="364" t="s">
        <v>119</v>
      </c>
      <c r="F29" s="358">
        <f>F30</f>
        <v>1</v>
      </c>
      <c r="G29" s="178"/>
      <c r="H29" s="365">
        <f>F29*G29</f>
        <v>0</v>
      </c>
      <c r="I29" s="366" t="s">
        <v>625</v>
      </c>
      <c r="J29" s="286"/>
      <c r="K29" s="367"/>
    </row>
    <row r="30" spans="1:22" s="368" customFormat="1" ht="27" customHeight="1">
      <c r="A30" s="362"/>
      <c r="B30" s="363"/>
      <c r="C30" s="364"/>
      <c r="D30" s="369" t="s">
        <v>578</v>
      </c>
      <c r="E30" s="364"/>
      <c r="F30" s="309">
        <v>1</v>
      </c>
      <c r="G30" s="365"/>
      <c r="H30" s="365"/>
      <c r="I30" s="366"/>
      <c r="J30" s="367"/>
      <c r="K30" s="367"/>
    </row>
    <row r="31" spans="1:22" s="368" customFormat="1" ht="27" customHeight="1">
      <c r="A31" s="362"/>
      <c r="B31" s="363"/>
      <c r="C31" s="364"/>
      <c r="D31" s="369" t="s">
        <v>579</v>
      </c>
      <c r="E31" s="364"/>
      <c r="F31" s="370"/>
      <c r="G31" s="365"/>
      <c r="H31" s="365"/>
      <c r="I31" s="366"/>
      <c r="J31" s="367"/>
      <c r="K31" s="367"/>
    </row>
    <row r="32" spans="1:22" ht="27" customHeight="1">
      <c r="A32" s="326">
        <v>7</v>
      </c>
      <c r="B32" s="301" t="s">
        <v>334</v>
      </c>
      <c r="C32" s="328">
        <v>981011112</v>
      </c>
      <c r="D32" s="328" t="s">
        <v>335</v>
      </c>
      <c r="E32" s="328" t="s">
        <v>186</v>
      </c>
      <c r="F32" s="329">
        <f>SUM(F34:F36)</f>
        <v>230.47905000000003</v>
      </c>
      <c r="G32" s="468"/>
      <c r="H32" s="330">
        <f>F32*G32</f>
        <v>0</v>
      </c>
      <c r="I32" s="331" t="s">
        <v>623</v>
      </c>
      <c r="J32" s="371"/>
      <c r="L32" s="336"/>
      <c r="M32" s="336"/>
    </row>
    <row r="33" spans="1:13" ht="27" customHeight="1">
      <c r="A33" s="326"/>
      <c r="B33" s="328"/>
      <c r="C33" s="328"/>
      <c r="D33" s="333" t="s">
        <v>764</v>
      </c>
      <c r="E33" s="328"/>
      <c r="F33" s="339"/>
      <c r="G33" s="330"/>
      <c r="H33" s="330"/>
      <c r="I33" s="331"/>
      <c r="J33" s="372"/>
      <c r="L33" s="336"/>
      <c r="M33" s="336"/>
    </row>
    <row r="34" spans="1:13" ht="13.5" customHeight="1">
      <c r="A34" s="326"/>
      <c r="B34" s="328"/>
      <c r="C34" s="328"/>
      <c r="D34" s="333" t="s">
        <v>767</v>
      </c>
      <c r="E34" s="328"/>
      <c r="F34" s="339">
        <f>2.35*(74.4)</f>
        <v>174.84000000000003</v>
      </c>
      <c r="G34" s="330"/>
      <c r="H34" s="330"/>
      <c r="I34" s="331"/>
      <c r="J34" s="373"/>
      <c r="L34" s="336"/>
      <c r="M34" s="336"/>
    </row>
    <row r="35" spans="1:13" ht="13.5" customHeight="1">
      <c r="A35" s="326"/>
      <c r="B35" s="328"/>
      <c r="C35" s="328"/>
      <c r="D35" s="333" t="s">
        <v>768</v>
      </c>
      <c r="E35" s="328"/>
      <c r="F35" s="339">
        <f>((6.5*0.95)/2)*13</f>
        <v>40.137499999999996</v>
      </c>
      <c r="G35" s="330"/>
      <c r="H35" s="330"/>
      <c r="I35" s="331"/>
      <c r="J35" s="373"/>
      <c r="L35" s="336"/>
      <c r="M35" s="336"/>
    </row>
    <row r="36" spans="1:13" ht="13.5" customHeight="1">
      <c r="A36" s="326"/>
      <c r="B36" s="328"/>
      <c r="C36" s="328"/>
      <c r="D36" s="333" t="s">
        <v>769</v>
      </c>
      <c r="E36" s="328"/>
      <c r="F36" s="339">
        <f>(0.155*7.3)*13.7</f>
        <v>15.501549999999998</v>
      </c>
      <c r="G36" s="330"/>
      <c r="H36" s="330"/>
      <c r="I36" s="331"/>
      <c r="J36" s="373"/>
      <c r="L36" s="336"/>
      <c r="M36" s="336"/>
    </row>
    <row r="37" spans="1:13" ht="94.5" customHeight="1">
      <c r="A37" s="340"/>
      <c r="B37" s="341"/>
      <c r="C37" s="342"/>
      <c r="D37" s="374" t="s">
        <v>766</v>
      </c>
      <c r="E37" s="342"/>
      <c r="F37" s="343"/>
      <c r="G37" s="344"/>
      <c r="H37" s="344"/>
      <c r="I37" s="345"/>
      <c r="J37" s="375"/>
      <c r="L37" s="336"/>
      <c r="M37" s="336"/>
    </row>
    <row r="38" spans="1:13" ht="27" customHeight="1">
      <c r="A38" s="340"/>
      <c r="B38" s="341"/>
      <c r="C38" s="342"/>
      <c r="D38" s="374" t="s">
        <v>336</v>
      </c>
      <c r="E38" s="342"/>
      <c r="F38" s="343"/>
      <c r="G38" s="344"/>
      <c r="H38" s="344"/>
      <c r="I38" s="345"/>
      <c r="J38" s="375"/>
      <c r="L38" s="336"/>
      <c r="M38" s="336"/>
    </row>
    <row r="39" spans="1:13" ht="27" customHeight="1">
      <c r="A39" s="326">
        <v>8</v>
      </c>
      <c r="B39" s="301" t="s">
        <v>334</v>
      </c>
      <c r="C39" s="328">
        <v>981011415</v>
      </c>
      <c r="D39" s="328" t="s">
        <v>845</v>
      </c>
      <c r="E39" s="328" t="s">
        <v>186</v>
      </c>
      <c r="F39" s="329">
        <f>SUM(F41:F43)</f>
        <v>1598.1788750000001</v>
      </c>
      <c r="G39" s="468"/>
      <c r="H39" s="330">
        <f>F39*G39</f>
        <v>0</v>
      </c>
      <c r="I39" s="331" t="s">
        <v>623</v>
      </c>
      <c r="J39" s="371"/>
      <c r="L39" s="336"/>
      <c r="M39" s="336"/>
    </row>
    <row r="40" spans="1:13" ht="13.5" customHeight="1">
      <c r="A40" s="326"/>
      <c r="B40" s="328"/>
      <c r="C40" s="328"/>
      <c r="D40" s="333" t="s">
        <v>373</v>
      </c>
      <c r="E40" s="328"/>
      <c r="F40" s="339"/>
      <c r="G40" s="330"/>
      <c r="H40" s="330"/>
      <c r="I40" s="331"/>
      <c r="J40" s="372"/>
      <c r="L40" s="336"/>
      <c r="M40" s="336"/>
    </row>
    <row r="41" spans="1:13" ht="13.5" customHeight="1">
      <c r="A41" s="326"/>
      <c r="B41" s="328"/>
      <c r="C41" s="328"/>
      <c r="D41" s="333" t="s">
        <v>374</v>
      </c>
      <c r="E41" s="328"/>
      <c r="F41" s="339">
        <f>(9.07*3.1+5.5*9.4)*2.25</f>
        <v>179.58825000000002</v>
      </c>
      <c r="G41" s="330"/>
      <c r="H41" s="330"/>
      <c r="I41" s="331"/>
      <c r="J41" s="372"/>
      <c r="L41" s="336"/>
      <c r="M41" s="336"/>
    </row>
    <row r="42" spans="1:13" ht="40.5" customHeight="1">
      <c r="A42" s="326"/>
      <c r="B42" s="328"/>
      <c r="C42" s="328"/>
      <c r="D42" s="333" t="s">
        <v>375</v>
      </c>
      <c r="E42" s="328"/>
      <c r="F42" s="339">
        <f>(5.75*9.2+9.5*2.7+9.2*5.45)*3.6+(3.1*1.8+4.8*1.8)*2.6+(9.7*5.7)*2.6+(6.015*7.7)*2.6+(2.1*7.7*0.5)*2.6</f>
        <v>785.45129999999995</v>
      </c>
      <c r="G42" s="330"/>
      <c r="H42" s="330"/>
      <c r="I42" s="331"/>
      <c r="J42" s="372"/>
      <c r="L42" s="336"/>
      <c r="M42" s="336"/>
    </row>
    <row r="43" spans="1:13" ht="40.5" customHeight="1">
      <c r="A43" s="326"/>
      <c r="B43" s="328"/>
      <c r="C43" s="328"/>
      <c r="D43" s="333" t="s">
        <v>376</v>
      </c>
      <c r="E43" s="328"/>
      <c r="F43" s="339">
        <f>(9.2*13.9*1.6+9.2*13.9*2.1*0.5)+(0.45*3*1.6+0.45*3*2.1*0.5)+(9.7*5.7*1.6)+(6.015*7.7*1.6+2.1*7.7*1.6*0.5)+(9.7*5.7*2.1*0.5)+((6.015*7.7*2.1+2.1*7.7*2.1*0.5)*0.5)</f>
        <v>633.13932499999999</v>
      </c>
      <c r="G43" s="330"/>
      <c r="H43" s="330"/>
      <c r="I43" s="331"/>
      <c r="J43" s="372"/>
      <c r="L43" s="336"/>
      <c r="M43" s="336"/>
    </row>
    <row r="44" spans="1:13" ht="94.5" customHeight="1">
      <c r="A44" s="340"/>
      <c r="B44" s="341"/>
      <c r="C44" s="342"/>
      <c r="D44" s="374" t="s">
        <v>377</v>
      </c>
      <c r="E44" s="342"/>
      <c r="F44" s="343"/>
      <c r="G44" s="344"/>
      <c r="H44" s="344"/>
      <c r="I44" s="345"/>
      <c r="J44" s="375"/>
      <c r="L44" s="336"/>
      <c r="M44" s="336"/>
    </row>
    <row r="45" spans="1:13" ht="27" customHeight="1">
      <c r="A45" s="340"/>
      <c r="B45" s="341"/>
      <c r="C45" s="342"/>
      <c r="D45" s="374" t="s">
        <v>336</v>
      </c>
      <c r="E45" s="342"/>
      <c r="F45" s="343"/>
      <c r="G45" s="344"/>
      <c r="H45" s="344"/>
      <c r="I45" s="345"/>
      <c r="J45" s="375"/>
      <c r="L45" s="336"/>
      <c r="M45" s="336"/>
    </row>
    <row r="46" spans="1:13" ht="310.5" customHeight="1">
      <c r="A46" s="340"/>
      <c r="B46" s="341"/>
      <c r="C46" s="342"/>
      <c r="D46" s="374" t="s">
        <v>794</v>
      </c>
      <c r="E46" s="342"/>
      <c r="F46" s="343"/>
      <c r="G46" s="344"/>
      <c r="H46" s="344"/>
      <c r="I46" s="345"/>
      <c r="J46" s="375"/>
    </row>
    <row r="47" spans="1:13" ht="13.5" customHeight="1">
      <c r="A47" s="326">
        <v>9</v>
      </c>
      <c r="B47" s="301" t="s">
        <v>334</v>
      </c>
      <c r="C47" s="328">
        <v>981513114</v>
      </c>
      <c r="D47" s="328" t="s">
        <v>337</v>
      </c>
      <c r="E47" s="328" t="s">
        <v>186</v>
      </c>
      <c r="F47" s="329">
        <f>SUM(F48:F52)</f>
        <v>133.69470000000001</v>
      </c>
      <c r="G47" s="468"/>
      <c r="H47" s="330">
        <f>F47*G47</f>
        <v>0</v>
      </c>
      <c r="I47" s="331" t="s">
        <v>623</v>
      </c>
      <c r="J47" s="371"/>
      <c r="L47" s="336"/>
      <c r="M47" s="336"/>
    </row>
    <row r="48" spans="1:13" ht="13.5" customHeight="1">
      <c r="A48" s="326"/>
      <c r="B48" s="328"/>
      <c r="C48" s="328"/>
      <c r="D48" s="333" t="s">
        <v>847</v>
      </c>
      <c r="E48" s="328"/>
      <c r="F48" s="339">
        <f>0.15*(74.4)</f>
        <v>11.16</v>
      </c>
      <c r="G48" s="330"/>
      <c r="H48" s="330"/>
      <c r="I48" s="331"/>
      <c r="J48" s="373"/>
      <c r="L48" s="336"/>
      <c r="M48" s="336"/>
    </row>
    <row r="49" spans="1:16" ht="13.5" customHeight="1">
      <c r="A49" s="326"/>
      <c r="B49" s="328"/>
      <c r="C49" s="328"/>
      <c r="D49" s="333" t="s">
        <v>848</v>
      </c>
      <c r="E49" s="328"/>
      <c r="F49" s="339">
        <f>0.35*1.05*(13+6.1+11.5+2.4+0.92+2.8)</f>
        <v>13.4946</v>
      </c>
      <c r="G49" s="330"/>
      <c r="H49" s="330"/>
      <c r="I49" s="331"/>
      <c r="J49" s="376"/>
      <c r="L49" s="336"/>
      <c r="M49" s="336"/>
    </row>
    <row r="50" spans="1:16" ht="13.5" customHeight="1">
      <c r="A50" s="326"/>
      <c r="B50" s="328"/>
      <c r="C50" s="328"/>
      <c r="D50" s="333" t="s">
        <v>846</v>
      </c>
      <c r="E50" s="328"/>
      <c r="F50" s="339">
        <f>(84.03)*0.13+(158.64)*0.13</f>
        <v>31.5471</v>
      </c>
      <c r="G50" s="330"/>
      <c r="H50" s="330"/>
      <c r="I50" s="331"/>
      <c r="J50" s="377"/>
      <c r="L50" s="336"/>
      <c r="M50" s="336"/>
    </row>
    <row r="51" spans="1:16" ht="40.5" customHeight="1">
      <c r="A51" s="295"/>
      <c r="B51" s="296"/>
      <c r="C51" s="296"/>
      <c r="D51" s="333" t="s">
        <v>792</v>
      </c>
      <c r="E51" s="328"/>
      <c r="F51" s="339">
        <f>(5.55*0.75+4.8*0.5+1.8*0.45+6*0.75+6.6*0.45+2.2*0.75+2.875*0.45+4.95*0.45+6.95*0.45+1.85*0.3+7.21*0.45+4.8*0.75+4.8*0.5+4.8*0.75+3.3*0.3)*1</f>
        <v>37.530749999999998</v>
      </c>
      <c r="G51" s="298"/>
      <c r="H51" s="298"/>
      <c r="I51" s="299"/>
      <c r="J51" s="378"/>
      <c r="L51" s="336"/>
    </row>
    <row r="52" spans="1:16" ht="40.5" customHeight="1">
      <c r="A52" s="295"/>
      <c r="B52" s="296"/>
      <c r="C52" s="296"/>
      <c r="D52" s="333" t="s">
        <v>793</v>
      </c>
      <c r="E52" s="328"/>
      <c r="F52" s="339">
        <f>(8.025*0.75+2.35*0.45+13.66*0.45+9.15*0.45+6.05*0.3+12.925*0.45+6.825*0.45+3.675*0.3+8.37*0.45+9.4*0.75)*1</f>
        <v>39.962249999999997</v>
      </c>
      <c r="G52" s="298"/>
      <c r="H52" s="298"/>
      <c r="I52" s="299"/>
      <c r="J52" s="379"/>
      <c r="L52" s="336"/>
    </row>
    <row r="53" spans="1:16" ht="13.5" customHeight="1">
      <c r="A53" s="326">
        <v>10</v>
      </c>
      <c r="B53" s="327" t="s">
        <v>378</v>
      </c>
      <c r="C53" s="328" t="s">
        <v>379</v>
      </c>
      <c r="D53" s="328" t="s">
        <v>380</v>
      </c>
      <c r="E53" s="328" t="s">
        <v>42</v>
      </c>
      <c r="F53" s="329">
        <f>F54</f>
        <v>1</v>
      </c>
      <c r="G53" s="468"/>
      <c r="H53" s="330">
        <f>F53*G53</f>
        <v>0</v>
      </c>
      <c r="I53" s="331" t="s">
        <v>625</v>
      </c>
      <c r="J53" s="380"/>
      <c r="K53" s="381"/>
      <c r="L53" s="382"/>
    </row>
    <row r="54" spans="1:16" ht="27" customHeight="1">
      <c r="A54" s="326"/>
      <c r="B54" s="327"/>
      <c r="C54" s="328"/>
      <c r="D54" s="333" t="s">
        <v>773</v>
      </c>
      <c r="E54" s="328"/>
      <c r="F54" s="383">
        <v>1</v>
      </c>
      <c r="G54" s="330"/>
      <c r="H54" s="330"/>
      <c r="I54" s="331"/>
      <c r="J54" s="371"/>
      <c r="K54" s="384"/>
      <c r="L54" s="385"/>
    </row>
    <row r="55" spans="1:16" ht="27" customHeight="1">
      <c r="A55" s="326"/>
      <c r="B55" s="327"/>
      <c r="C55" s="328"/>
      <c r="D55" s="333" t="s">
        <v>772</v>
      </c>
      <c r="E55" s="328"/>
      <c r="F55" s="328"/>
      <c r="G55" s="330"/>
      <c r="H55" s="330"/>
      <c r="I55" s="331"/>
      <c r="J55" s="371"/>
      <c r="K55" s="384"/>
      <c r="L55" s="385"/>
    </row>
    <row r="56" spans="1:16" ht="50.25" customHeight="1">
      <c r="A56" s="386"/>
      <c r="B56" s="387"/>
      <c r="C56" s="388"/>
      <c r="D56" s="333" t="s">
        <v>381</v>
      </c>
      <c r="E56" s="333"/>
      <c r="F56" s="333"/>
      <c r="G56" s="389"/>
      <c r="H56" s="330"/>
      <c r="I56" s="390"/>
      <c r="K56" s="384"/>
      <c r="L56" s="385"/>
    </row>
    <row r="57" spans="1:16" ht="59.25" customHeight="1">
      <c r="A57" s="386"/>
      <c r="B57" s="387"/>
      <c r="C57" s="388"/>
      <c r="D57" s="333" t="s">
        <v>382</v>
      </c>
      <c r="E57" s="333"/>
      <c r="F57" s="383"/>
      <c r="G57" s="389"/>
      <c r="H57" s="330"/>
      <c r="I57" s="390"/>
      <c r="J57" s="391"/>
      <c r="K57" s="384"/>
      <c r="L57" s="385"/>
    </row>
    <row r="58" spans="1:16" ht="27" customHeight="1">
      <c r="A58" s="386"/>
      <c r="B58" s="387"/>
      <c r="C58" s="388"/>
      <c r="D58" s="333" t="s">
        <v>383</v>
      </c>
      <c r="E58" s="333"/>
      <c r="F58" s="383"/>
      <c r="G58" s="389"/>
      <c r="H58" s="330"/>
      <c r="I58" s="390"/>
      <c r="J58" s="391"/>
      <c r="K58" s="384"/>
      <c r="L58" s="385"/>
    </row>
    <row r="59" spans="1:16" ht="40.5" customHeight="1">
      <c r="A59" s="386"/>
      <c r="B59" s="387"/>
      <c r="C59" s="388"/>
      <c r="D59" s="333" t="s">
        <v>384</v>
      </c>
      <c r="E59" s="333"/>
      <c r="F59" s="383"/>
      <c r="G59" s="389"/>
      <c r="H59" s="330"/>
      <c r="I59" s="390"/>
      <c r="J59" s="391"/>
      <c r="K59" s="384"/>
      <c r="L59" s="385"/>
    </row>
    <row r="60" spans="1:16" ht="13.5" customHeight="1">
      <c r="A60" s="337">
        <v>11</v>
      </c>
      <c r="B60" s="328">
        <v>988</v>
      </c>
      <c r="C60" s="328" t="s">
        <v>354</v>
      </c>
      <c r="D60" s="328" t="s">
        <v>385</v>
      </c>
      <c r="E60" s="328" t="s">
        <v>42</v>
      </c>
      <c r="F60" s="329">
        <f>SUM(F61)</f>
        <v>1</v>
      </c>
      <c r="G60" s="468"/>
      <c r="H60" s="330">
        <f>F60*G60</f>
        <v>0</v>
      </c>
      <c r="I60" s="304" t="s">
        <v>625</v>
      </c>
      <c r="J60" s="294"/>
    </row>
    <row r="61" spans="1:16" ht="27" customHeight="1">
      <c r="A61" s="326"/>
      <c r="B61" s="328"/>
      <c r="C61" s="328"/>
      <c r="D61" s="333" t="s">
        <v>386</v>
      </c>
      <c r="E61" s="392"/>
      <c r="F61" s="334">
        <v>1</v>
      </c>
      <c r="G61" s="330"/>
      <c r="H61" s="330"/>
      <c r="I61" s="304"/>
      <c r="J61" s="393"/>
      <c r="K61" s="394"/>
      <c r="L61" s="394"/>
      <c r="M61" s="394"/>
      <c r="N61" s="394"/>
      <c r="O61" s="394"/>
      <c r="P61" s="394"/>
    </row>
    <row r="62" spans="1:16" ht="27" customHeight="1">
      <c r="A62" s="326"/>
      <c r="B62" s="328"/>
      <c r="C62" s="328"/>
      <c r="D62" s="333" t="s">
        <v>571</v>
      </c>
      <c r="E62" s="392"/>
      <c r="F62" s="392"/>
      <c r="G62" s="330"/>
      <c r="H62" s="330"/>
      <c r="I62" s="304"/>
      <c r="J62" s="395"/>
    </row>
    <row r="63" spans="1:16" ht="27" customHeight="1">
      <c r="A63" s="326"/>
      <c r="B63" s="328"/>
      <c r="C63" s="328"/>
      <c r="D63" s="333" t="s">
        <v>572</v>
      </c>
      <c r="E63" s="392"/>
      <c r="F63" s="392"/>
      <c r="G63" s="330"/>
      <c r="H63" s="330"/>
      <c r="I63" s="304"/>
      <c r="J63" s="294"/>
      <c r="M63" s="395"/>
      <c r="O63" s="395"/>
    </row>
    <row r="64" spans="1:16" ht="67.5" customHeight="1">
      <c r="A64" s="326"/>
      <c r="B64" s="328"/>
      <c r="C64" s="328"/>
      <c r="D64" s="348" t="s">
        <v>877</v>
      </c>
      <c r="E64" s="328"/>
      <c r="F64" s="328"/>
      <c r="G64" s="330"/>
      <c r="H64" s="330"/>
      <c r="I64" s="304"/>
      <c r="J64" s="395"/>
    </row>
    <row r="65" spans="1:20" ht="13.5" customHeight="1">
      <c r="A65" s="337">
        <v>12</v>
      </c>
      <c r="B65" s="328">
        <v>988</v>
      </c>
      <c r="C65" s="328" t="s">
        <v>356</v>
      </c>
      <c r="D65" s="328" t="s">
        <v>387</v>
      </c>
      <c r="E65" s="328" t="s">
        <v>42</v>
      </c>
      <c r="F65" s="329">
        <f>SUM(F66)</f>
        <v>1</v>
      </c>
      <c r="G65" s="468"/>
      <c r="H65" s="330">
        <f>F65*G65</f>
        <v>0</v>
      </c>
      <c r="I65" s="304" t="s">
        <v>625</v>
      </c>
      <c r="J65" s="294"/>
    </row>
    <row r="66" spans="1:20" ht="27" customHeight="1">
      <c r="A66" s="326"/>
      <c r="B66" s="328"/>
      <c r="C66" s="328"/>
      <c r="D66" s="333" t="s">
        <v>774</v>
      </c>
      <c r="E66" s="392"/>
      <c r="F66" s="334">
        <v>1</v>
      </c>
      <c r="G66" s="330"/>
      <c r="H66" s="330"/>
      <c r="I66" s="304"/>
      <c r="J66" s="395"/>
      <c r="K66" s="395"/>
    </row>
    <row r="67" spans="1:20" ht="27" customHeight="1">
      <c r="A67" s="326"/>
      <c r="B67" s="328"/>
      <c r="C67" s="328"/>
      <c r="D67" s="333" t="s">
        <v>573</v>
      </c>
      <c r="E67" s="392"/>
      <c r="F67" s="392"/>
      <c r="G67" s="330"/>
      <c r="H67" s="330"/>
      <c r="I67" s="304"/>
      <c r="J67" s="395"/>
    </row>
    <row r="68" spans="1:20" ht="27" customHeight="1">
      <c r="A68" s="326"/>
      <c r="B68" s="328"/>
      <c r="C68" s="328"/>
      <c r="D68" s="333" t="s">
        <v>572</v>
      </c>
      <c r="E68" s="392"/>
      <c r="F68" s="392"/>
      <c r="G68" s="330"/>
      <c r="H68" s="330"/>
      <c r="I68" s="304"/>
      <c r="J68" s="395"/>
    </row>
    <row r="69" spans="1:20" ht="67.5" customHeight="1">
      <c r="A69" s="326"/>
      <c r="B69" s="328"/>
      <c r="C69" s="328"/>
      <c r="D69" s="348" t="s">
        <v>877</v>
      </c>
      <c r="E69" s="328"/>
      <c r="F69" s="297"/>
      <c r="G69" s="330"/>
      <c r="H69" s="330"/>
      <c r="I69" s="304"/>
    </row>
    <row r="70" spans="1:20" ht="27" customHeight="1">
      <c r="A70" s="326">
        <v>13</v>
      </c>
      <c r="B70" s="328">
        <v>988</v>
      </c>
      <c r="C70" s="328" t="s">
        <v>388</v>
      </c>
      <c r="D70" s="328" t="s">
        <v>389</v>
      </c>
      <c r="E70" s="328" t="s">
        <v>42</v>
      </c>
      <c r="F70" s="329">
        <f>SUM(F71)</f>
        <v>1</v>
      </c>
      <c r="G70" s="396" t="s">
        <v>390</v>
      </c>
      <c r="H70" s="397"/>
      <c r="I70" s="304" t="s">
        <v>625</v>
      </c>
      <c r="J70" s="398"/>
    </row>
    <row r="71" spans="1:20" ht="13.5" customHeight="1">
      <c r="A71" s="326"/>
      <c r="B71" s="328"/>
      <c r="C71" s="328"/>
      <c r="D71" s="333" t="s">
        <v>391</v>
      </c>
      <c r="E71" s="392"/>
      <c r="F71" s="334">
        <v>1</v>
      </c>
      <c r="G71" s="330"/>
      <c r="H71" s="330"/>
      <c r="I71" s="304"/>
      <c r="J71" s="398"/>
    </row>
    <row r="72" spans="1:20" ht="27" customHeight="1">
      <c r="A72" s="337">
        <v>14</v>
      </c>
      <c r="B72" s="328">
        <v>988</v>
      </c>
      <c r="C72" s="328" t="s">
        <v>392</v>
      </c>
      <c r="D72" s="328" t="s">
        <v>393</v>
      </c>
      <c r="E72" s="328" t="s">
        <v>42</v>
      </c>
      <c r="F72" s="329">
        <f>SUM(F73)</f>
        <v>1</v>
      </c>
      <c r="G72" s="468"/>
      <c r="H72" s="330">
        <f>F72*G72</f>
        <v>0</v>
      </c>
      <c r="I72" s="304" t="s">
        <v>625</v>
      </c>
      <c r="J72" s="393"/>
    </row>
    <row r="73" spans="1:20" ht="40.5" customHeight="1">
      <c r="A73" s="326"/>
      <c r="B73" s="328"/>
      <c r="C73" s="328"/>
      <c r="D73" s="333" t="s">
        <v>634</v>
      </c>
      <c r="E73" s="392"/>
      <c r="F73" s="334">
        <v>1</v>
      </c>
      <c r="G73" s="330"/>
      <c r="H73" s="330"/>
      <c r="I73" s="304"/>
      <c r="J73" s="398"/>
    </row>
    <row r="74" spans="1:20" ht="54" customHeight="1">
      <c r="A74" s="326"/>
      <c r="B74" s="328"/>
      <c r="C74" s="328"/>
      <c r="D74" s="308" t="s">
        <v>394</v>
      </c>
      <c r="E74" s="328"/>
      <c r="F74" s="329"/>
      <c r="G74" s="330"/>
      <c r="H74" s="330"/>
      <c r="I74" s="304"/>
      <c r="J74" s="399"/>
      <c r="K74" s="346"/>
      <c r="L74" s="346"/>
      <c r="M74" s="346"/>
      <c r="N74" s="346"/>
    </row>
    <row r="75" spans="1:20" ht="13.5" customHeight="1">
      <c r="A75" s="326"/>
      <c r="B75" s="328"/>
      <c r="C75" s="328"/>
      <c r="D75" s="308" t="s">
        <v>357</v>
      </c>
      <c r="E75" s="328"/>
      <c r="F75" s="329"/>
      <c r="G75" s="330"/>
      <c r="H75" s="330"/>
      <c r="I75" s="304"/>
      <c r="J75" s="371"/>
    </row>
    <row r="76" spans="1:20" s="305" customFormat="1" ht="67.5" customHeight="1">
      <c r="A76" s="400"/>
      <c r="B76" s="401"/>
      <c r="C76" s="402"/>
      <c r="D76" s="348" t="s">
        <v>877</v>
      </c>
      <c r="E76" s="403"/>
      <c r="F76" s="404"/>
      <c r="G76" s="405"/>
      <c r="H76" s="406"/>
      <c r="I76" s="407"/>
      <c r="J76" s="408"/>
      <c r="L76" s="409"/>
      <c r="M76" s="409"/>
      <c r="N76" s="409"/>
      <c r="S76" s="306"/>
      <c r="T76" s="410"/>
    </row>
    <row r="77" spans="1:20" s="305" customFormat="1" ht="12.75">
      <c r="A77" s="411">
        <v>15</v>
      </c>
      <c r="B77" s="412" t="s">
        <v>220</v>
      </c>
      <c r="C77" s="413" t="s">
        <v>338</v>
      </c>
      <c r="D77" s="414" t="s">
        <v>339</v>
      </c>
      <c r="E77" s="414" t="s">
        <v>189</v>
      </c>
      <c r="F77" s="415">
        <f>F78</f>
        <v>962.13</v>
      </c>
      <c r="G77" s="416">
        <f>SUM(H79:H81)/F77</f>
        <v>0</v>
      </c>
      <c r="H77" s="416">
        <f>F77*G77</f>
        <v>0</v>
      </c>
      <c r="I77" s="417" t="s">
        <v>625</v>
      </c>
      <c r="J77" s="418"/>
    </row>
    <row r="78" spans="1:20" s="305" customFormat="1" ht="13.5" customHeight="1">
      <c r="A78" s="347"/>
      <c r="B78" s="302"/>
      <c r="C78" s="302"/>
      <c r="D78" s="308" t="s">
        <v>852</v>
      </c>
      <c r="E78" s="419"/>
      <c r="F78" s="309">
        <f>51.167+910.963</f>
        <v>962.13</v>
      </c>
      <c r="G78" s="420"/>
      <c r="H78" s="420"/>
      <c r="I78" s="421"/>
      <c r="L78" s="422"/>
    </row>
    <row r="79" spans="1:20" s="305" customFormat="1" ht="13.5" customHeight="1">
      <c r="A79" s="423" t="s">
        <v>395</v>
      </c>
      <c r="B79" s="401"/>
      <c r="C79" s="424">
        <v>997006512</v>
      </c>
      <c r="D79" s="333" t="s">
        <v>315</v>
      </c>
      <c r="E79" s="425" t="s">
        <v>189</v>
      </c>
      <c r="F79" s="404">
        <f>F77</f>
        <v>962.13</v>
      </c>
      <c r="G79" s="469"/>
      <c r="H79" s="426">
        <f>F79*G79</f>
        <v>0</v>
      </c>
      <c r="I79" s="427" t="s">
        <v>623</v>
      </c>
      <c r="J79" s="428"/>
      <c r="K79" s="429"/>
      <c r="L79" s="429"/>
      <c r="M79" s="429"/>
      <c r="N79" s="429"/>
      <c r="O79" s="429"/>
      <c r="P79" s="429"/>
      <c r="Q79" s="430"/>
      <c r="R79" s="430"/>
      <c r="S79" s="431"/>
    </row>
    <row r="80" spans="1:20" s="305" customFormat="1" ht="27" customHeight="1">
      <c r="A80" s="423" t="s">
        <v>396</v>
      </c>
      <c r="B80" s="401"/>
      <c r="C80" s="424">
        <v>997006519</v>
      </c>
      <c r="D80" s="333" t="s">
        <v>317</v>
      </c>
      <c r="E80" s="425" t="s">
        <v>189</v>
      </c>
      <c r="F80" s="404">
        <f>F77*5</f>
        <v>4810.6499999999996</v>
      </c>
      <c r="G80" s="469"/>
      <c r="H80" s="426">
        <f>F80*G80</f>
        <v>0</v>
      </c>
      <c r="I80" s="427" t="s">
        <v>623</v>
      </c>
      <c r="J80" s="428"/>
      <c r="K80" s="429"/>
      <c r="L80" s="429"/>
      <c r="M80" s="429"/>
      <c r="N80" s="429"/>
      <c r="O80" s="429"/>
      <c r="P80" s="429"/>
      <c r="Q80" s="430"/>
      <c r="R80" s="430"/>
      <c r="S80" s="431"/>
    </row>
    <row r="81" spans="1:22" s="305" customFormat="1" ht="27" customHeight="1">
      <c r="A81" s="423" t="s">
        <v>397</v>
      </c>
      <c r="B81" s="401"/>
      <c r="C81" s="424">
        <v>997013631</v>
      </c>
      <c r="D81" s="333" t="s">
        <v>343</v>
      </c>
      <c r="E81" s="425" t="s">
        <v>189</v>
      </c>
      <c r="F81" s="404">
        <f>F78</f>
        <v>962.13</v>
      </c>
      <c r="G81" s="469"/>
      <c r="H81" s="426">
        <f>F81*G81</f>
        <v>0</v>
      </c>
      <c r="I81" s="427" t="s">
        <v>623</v>
      </c>
      <c r="J81" s="428"/>
      <c r="K81" s="429"/>
      <c r="L81" s="429"/>
      <c r="M81" s="429"/>
      <c r="N81" s="429"/>
      <c r="O81" s="429"/>
      <c r="P81" s="429"/>
      <c r="Q81" s="430"/>
      <c r="R81" s="430"/>
      <c r="S81" s="428"/>
    </row>
    <row r="82" spans="1:22" s="305" customFormat="1" ht="67.5" customHeight="1">
      <c r="A82" s="400"/>
      <c r="B82" s="401"/>
      <c r="C82" s="402"/>
      <c r="D82" s="348" t="s">
        <v>877</v>
      </c>
      <c r="E82" s="403"/>
      <c r="F82" s="404"/>
      <c r="G82" s="432"/>
      <c r="H82" s="416"/>
      <c r="I82" s="433"/>
      <c r="J82" s="434"/>
      <c r="K82" s="430"/>
      <c r="L82" s="435"/>
      <c r="M82" s="435"/>
      <c r="N82" s="435"/>
      <c r="O82" s="430"/>
      <c r="P82" s="430"/>
      <c r="Q82" s="430"/>
      <c r="R82" s="430"/>
      <c r="S82" s="436"/>
      <c r="T82" s="410"/>
    </row>
    <row r="83" spans="1:22" s="305" customFormat="1" ht="15">
      <c r="A83" s="411">
        <v>16</v>
      </c>
      <c r="B83" s="412" t="s">
        <v>220</v>
      </c>
      <c r="C83" s="413" t="s">
        <v>310</v>
      </c>
      <c r="D83" s="414" t="s">
        <v>311</v>
      </c>
      <c r="E83" s="414" t="s">
        <v>189</v>
      </c>
      <c r="F83" s="415">
        <f>F84</f>
        <v>322.19299999999998</v>
      </c>
      <c r="G83" s="416">
        <f>SUM(H85:H88)/F83</f>
        <v>0</v>
      </c>
      <c r="H83" s="416">
        <f>F83*G83</f>
        <v>0</v>
      </c>
      <c r="I83" s="417" t="s">
        <v>625</v>
      </c>
      <c r="J83" s="434"/>
      <c r="K83" s="430"/>
      <c r="L83" s="430"/>
      <c r="M83" s="430"/>
      <c r="N83" s="430"/>
      <c r="O83" s="430"/>
      <c r="P83" s="430"/>
      <c r="Q83" s="430"/>
      <c r="R83" s="430"/>
      <c r="S83" s="430"/>
    </row>
    <row r="84" spans="1:22" s="305" customFormat="1" ht="13.5" customHeight="1">
      <c r="A84" s="347"/>
      <c r="B84" s="302"/>
      <c r="C84" s="302"/>
      <c r="D84" s="308" t="s">
        <v>853</v>
      </c>
      <c r="E84" s="419"/>
      <c r="F84" s="309">
        <f>322.193</f>
        <v>322.19299999999998</v>
      </c>
      <c r="G84" s="420"/>
      <c r="H84" s="420"/>
      <c r="I84" s="421"/>
      <c r="J84" s="430"/>
      <c r="K84" s="430"/>
      <c r="L84" s="437"/>
      <c r="M84" s="430"/>
      <c r="N84" s="430"/>
      <c r="O84" s="430"/>
      <c r="P84" s="430"/>
      <c r="Q84" s="430"/>
      <c r="R84" s="430"/>
      <c r="S84" s="430"/>
    </row>
    <row r="85" spans="1:22" s="305" customFormat="1" ht="27" customHeight="1">
      <c r="A85" s="423" t="s">
        <v>398</v>
      </c>
      <c r="B85" s="302"/>
      <c r="C85" s="424">
        <v>997013111</v>
      </c>
      <c r="D85" s="333" t="s">
        <v>313</v>
      </c>
      <c r="E85" s="425" t="s">
        <v>189</v>
      </c>
      <c r="F85" s="404">
        <f>F83</f>
        <v>322.19299999999998</v>
      </c>
      <c r="G85" s="469"/>
      <c r="H85" s="426">
        <f>F85*G85</f>
        <v>0</v>
      </c>
      <c r="I85" s="427" t="s">
        <v>623</v>
      </c>
      <c r="J85" s="428"/>
      <c r="K85" s="429"/>
      <c r="L85" s="429"/>
      <c r="M85" s="429"/>
      <c r="N85" s="429"/>
      <c r="O85" s="429"/>
      <c r="P85" s="429"/>
      <c r="Q85" s="430"/>
      <c r="R85" s="430"/>
      <c r="S85" s="431"/>
      <c r="T85" s="320"/>
    </row>
    <row r="86" spans="1:22" s="305" customFormat="1" ht="13.5" customHeight="1">
      <c r="A86" s="423" t="s">
        <v>399</v>
      </c>
      <c r="B86" s="401"/>
      <c r="C86" s="424">
        <v>997006512</v>
      </c>
      <c r="D86" s="333" t="s">
        <v>315</v>
      </c>
      <c r="E86" s="425" t="s">
        <v>189</v>
      </c>
      <c r="F86" s="404">
        <f>F83</f>
        <v>322.19299999999998</v>
      </c>
      <c r="G86" s="469"/>
      <c r="H86" s="426">
        <f>F86*G86</f>
        <v>0</v>
      </c>
      <c r="I86" s="427" t="s">
        <v>623</v>
      </c>
      <c r="J86" s="428"/>
      <c r="K86" s="429"/>
      <c r="L86" s="429"/>
      <c r="M86" s="429"/>
      <c r="N86" s="429"/>
      <c r="O86" s="429"/>
      <c r="P86" s="429"/>
      <c r="Q86" s="430"/>
      <c r="R86" s="430"/>
      <c r="S86" s="431"/>
    </row>
    <row r="87" spans="1:22" s="305" customFormat="1" ht="27" customHeight="1">
      <c r="A87" s="423" t="s">
        <v>400</v>
      </c>
      <c r="B87" s="401"/>
      <c r="C87" s="424">
        <v>997006519</v>
      </c>
      <c r="D87" s="333" t="s">
        <v>317</v>
      </c>
      <c r="E87" s="425" t="s">
        <v>189</v>
      </c>
      <c r="F87" s="404">
        <f>F83*5</f>
        <v>1610.9649999999999</v>
      </c>
      <c r="G87" s="469"/>
      <c r="H87" s="426">
        <f>F87*G87</f>
        <v>0</v>
      </c>
      <c r="I87" s="427" t="s">
        <v>623</v>
      </c>
      <c r="J87" s="428"/>
      <c r="K87" s="429"/>
      <c r="L87" s="429"/>
      <c r="M87" s="429"/>
      <c r="N87" s="429"/>
      <c r="O87" s="429"/>
      <c r="P87" s="429"/>
      <c r="Q87" s="430"/>
      <c r="R87" s="430"/>
      <c r="S87" s="431"/>
    </row>
    <row r="88" spans="1:22" s="305" customFormat="1" ht="27" customHeight="1">
      <c r="A88" s="423" t="s">
        <v>401</v>
      </c>
      <c r="B88" s="401"/>
      <c r="C88" s="424">
        <v>997013602</v>
      </c>
      <c r="D88" s="333" t="s">
        <v>318</v>
      </c>
      <c r="E88" s="425" t="s">
        <v>189</v>
      </c>
      <c r="F88" s="404">
        <f>F84</f>
        <v>322.19299999999998</v>
      </c>
      <c r="G88" s="469"/>
      <c r="H88" s="426">
        <f>F88*G88</f>
        <v>0</v>
      </c>
      <c r="I88" s="427" t="s">
        <v>623</v>
      </c>
      <c r="J88" s="428"/>
      <c r="K88" s="429"/>
      <c r="L88" s="429"/>
      <c r="M88" s="429"/>
      <c r="N88" s="429"/>
      <c r="O88" s="429"/>
      <c r="P88" s="429"/>
      <c r="Q88" s="430"/>
      <c r="R88" s="430"/>
      <c r="S88" s="431"/>
    </row>
    <row r="89" spans="1:22" s="305" customFormat="1" ht="67.5" customHeight="1">
      <c r="A89" s="400"/>
      <c r="B89" s="401"/>
      <c r="C89" s="402"/>
      <c r="D89" s="348" t="s">
        <v>877</v>
      </c>
      <c r="E89" s="403"/>
      <c r="F89" s="404"/>
      <c r="G89" s="432"/>
      <c r="H89" s="416"/>
      <c r="I89" s="433"/>
      <c r="J89" s="408"/>
      <c r="L89" s="409"/>
      <c r="M89" s="409"/>
      <c r="N89" s="409"/>
    </row>
    <row r="90" spans="1:22" ht="13.5" customHeight="1">
      <c r="A90" s="411">
        <v>17</v>
      </c>
      <c r="B90" s="412" t="s">
        <v>220</v>
      </c>
      <c r="C90" s="413" t="s">
        <v>402</v>
      </c>
      <c r="D90" s="328" t="s">
        <v>403</v>
      </c>
      <c r="E90" s="328" t="s">
        <v>189</v>
      </c>
      <c r="F90" s="329">
        <f>F91</f>
        <v>6.0397499999999997</v>
      </c>
      <c r="G90" s="330">
        <f>SUM(H95:H97)/F90</f>
        <v>0</v>
      </c>
      <c r="H90" s="330">
        <f>F90*G90</f>
        <v>0</v>
      </c>
      <c r="I90" s="417" t="s">
        <v>625</v>
      </c>
      <c r="J90" s="438"/>
      <c r="K90" s="381"/>
      <c r="L90" s="385"/>
    </row>
    <row r="91" spans="1:22" s="305" customFormat="1" ht="27" customHeight="1">
      <c r="A91" s="347"/>
      <c r="B91" s="302"/>
      <c r="C91" s="302"/>
      <c r="D91" s="308" t="s">
        <v>404</v>
      </c>
      <c r="E91" s="419"/>
      <c r="F91" s="383">
        <f>((4.9*2.6*2)+(4.8*18.1*2)+(15.3*6.05*2)+(4.1*6.8)-(2*4.8))*0.015</f>
        <v>6.0397499999999997</v>
      </c>
      <c r="G91" s="420"/>
      <c r="H91" s="420"/>
      <c r="I91" s="421"/>
      <c r="J91" s="436"/>
      <c r="K91" s="430"/>
      <c r="L91" s="437"/>
      <c r="M91" s="430"/>
      <c r="N91" s="430"/>
      <c r="O91" s="430"/>
      <c r="P91" s="430"/>
      <c r="Q91" s="430"/>
      <c r="R91" s="430"/>
      <c r="S91" s="430"/>
      <c r="T91" s="430"/>
      <c r="U91" s="430"/>
      <c r="V91" s="430"/>
    </row>
    <row r="92" spans="1:22" ht="29.25" customHeight="1">
      <c r="A92" s="386"/>
      <c r="B92" s="387"/>
      <c r="C92" s="388"/>
      <c r="D92" s="333" t="s">
        <v>405</v>
      </c>
      <c r="E92" s="333"/>
      <c r="F92" s="383"/>
      <c r="G92" s="389"/>
      <c r="H92" s="330"/>
      <c r="I92" s="390"/>
      <c r="J92" s="439"/>
      <c r="K92" s="384"/>
      <c r="L92" s="385"/>
    </row>
    <row r="93" spans="1:22" ht="13.5" customHeight="1">
      <c r="A93" s="386"/>
      <c r="B93" s="387"/>
      <c r="C93" s="388"/>
      <c r="D93" s="333" t="s">
        <v>406</v>
      </c>
      <c r="E93" s="333"/>
      <c r="F93" s="383"/>
      <c r="G93" s="389"/>
      <c r="H93" s="330"/>
      <c r="I93" s="390"/>
      <c r="J93" s="391"/>
      <c r="K93" s="384"/>
      <c r="L93" s="385"/>
    </row>
    <row r="94" spans="1:22" ht="13.5" customHeight="1">
      <c r="A94" s="386"/>
      <c r="B94" s="387"/>
      <c r="C94" s="388"/>
      <c r="D94" s="333" t="s">
        <v>407</v>
      </c>
      <c r="E94" s="333"/>
      <c r="F94" s="383"/>
      <c r="G94" s="389"/>
      <c r="H94" s="330"/>
      <c r="I94" s="390"/>
      <c r="J94" s="391"/>
      <c r="K94" s="384"/>
      <c r="L94" s="385"/>
    </row>
    <row r="95" spans="1:22" s="305" customFormat="1" ht="13.5" customHeight="1">
      <c r="A95" s="423" t="s">
        <v>312</v>
      </c>
      <c r="B95" s="401"/>
      <c r="C95" s="424">
        <v>997006512</v>
      </c>
      <c r="D95" s="333" t="s">
        <v>315</v>
      </c>
      <c r="E95" s="425" t="s">
        <v>189</v>
      </c>
      <c r="F95" s="404">
        <f>F90</f>
        <v>6.0397499999999997</v>
      </c>
      <c r="G95" s="469"/>
      <c r="H95" s="426">
        <f>F95*G95</f>
        <v>0</v>
      </c>
      <c r="I95" s="427" t="s">
        <v>623</v>
      </c>
      <c r="J95" s="428"/>
      <c r="K95" s="429"/>
      <c r="L95" s="429"/>
      <c r="M95" s="429"/>
      <c r="N95" s="429"/>
      <c r="O95" s="429"/>
      <c r="P95" s="429"/>
      <c r="Q95" s="430"/>
      <c r="R95" s="430"/>
      <c r="S95" s="431"/>
      <c r="T95" s="430"/>
      <c r="U95" s="430"/>
      <c r="V95" s="430"/>
    </row>
    <row r="96" spans="1:22" s="305" customFormat="1" ht="27" customHeight="1">
      <c r="A96" s="423" t="s">
        <v>314</v>
      </c>
      <c r="B96" s="401"/>
      <c r="C96" s="424">
        <v>997006519</v>
      </c>
      <c r="D96" s="333" t="s">
        <v>317</v>
      </c>
      <c r="E96" s="425" t="s">
        <v>189</v>
      </c>
      <c r="F96" s="404">
        <f>F90*5</f>
        <v>30.198749999999997</v>
      </c>
      <c r="G96" s="469"/>
      <c r="H96" s="426">
        <f>F96*G96</f>
        <v>0</v>
      </c>
      <c r="I96" s="427" t="s">
        <v>623</v>
      </c>
      <c r="J96" s="428"/>
      <c r="K96" s="429"/>
      <c r="L96" s="429"/>
      <c r="M96" s="429"/>
      <c r="N96" s="429"/>
      <c r="O96" s="429"/>
      <c r="P96" s="429"/>
      <c r="Q96" s="430"/>
      <c r="R96" s="430"/>
      <c r="S96" s="431"/>
      <c r="T96" s="430"/>
      <c r="U96" s="430"/>
      <c r="V96" s="430"/>
    </row>
    <row r="97" spans="1:22" s="305" customFormat="1" ht="27" customHeight="1">
      <c r="A97" s="423" t="s">
        <v>316</v>
      </c>
      <c r="B97" s="401"/>
      <c r="C97" s="424">
        <v>997013821</v>
      </c>
      <c r="D97" s="333" t="s">
        <v>408</v>
      </c>
      <c r="E97" s="425" t="s">
        <v>189</v>
      </c>
      <c r="F97" s="404">
        <f>F90</f>
        <v>6.0397499999999997</v>
      </c>
      <c r="G97" s="469"/>
      <c r="H97" s="426">
        <f>F97*G97</f>
        <v>0</v>
      </c>
      <c r="I97" s="427" t="s">
        <v>623</v>
      </c>
      <c r="J97" s="428"/>
      <c r="K97" s="429"/>
      <c r="L97" s="429"/>
      <c r="M97" s="429"/>
      <c r="N97" s="429"/>
      <c r="O97" s="429"/>
      <c r="P97" s="429"/>
      <c r="Q97" s="430"/>
      <c r="R97" s="430"/>
      <c r="S97" s="431"/>
      <c r="T97" s="430"/>
      <c r="U97" s="430"/>
      <c r="V97" s="430"/>
    </row>
    <row r="98" spans="1:22" ht="67.5" customHeight="1">
      <c r="A98" s="386"/>
      <c r="B98" s="387"/>
      <c r="C98" s="388"/>
      <c r="D98" s="348" t="s">
        <v>877</v>
      </c>
      <c r="E98" s="333"/>
      <c r="F98" s="286"/>
      <c r="G98" s="389"/>
      <c r="H98" s="330"/>
      <c r="I98" s="390"/>
      <c r="J98" s="294"/>
      <c r="K98" s="384"/>
      <c r="L98" s="385"/>
    </row>
    <row r="99" spans="1:22" ht="13.5" customHeight="1">
      <c r="A99" s="295"/>
      <c r="B99" s="296"/>
      <c r="C99" s="296" t="s">
        <v>245</v>
      </c>
      <c r="D99" s="296" t="s">
        <v>246</v>
      </c>
      <c r="E99" s="296"/>
      <c r="F99" s="297"/>
      <c r="G99" s="298"/>
      <c r="H99" s="298">
        <f>SUM(H100:H102)</f>
        <v>0</v>
      </c>
      <c r="I99" s="390"/>
    </row>
    <row r="100" spans="1:22" ht="27" customHeight="1">
      <c r="A100" s="326">
        <v>18</v>
      </c>
      <c r="B100" s="328">
        <v>221</v>
      </c>
      <c r="C100" s="328">
        <v>998225111</v>
      </c>
      <c r="D100" s="328" t="s">
        <v>307</v>
      </c>
      <c r="E100" s="328" t="s">
        <v>189</v>
      </c>
      <c r="F100" s="329">
        <v>532.57600000000002</v>
      </c>
      <c r="G100" s="468"/>
      <c r="H100" s="330">
        <f>F100*G100</f>
        <v>0</v>
      </c>
      <c r="I100" s="331" t="s">
        <v>623</v>
      </c>
      <c r="J100" s="418"/>
    </row>
    <row r="101" spans="1:22" ht="13.5" customHeight="1">
      <c r="A101" s="326">
        <v>19</v>
      </c>
      <c r="B101" s="328" t="s">
        <v>249</v>
      </c>
      <c r="C101" s="328" t="s">
        <v>250</v>
      </c>
      <c r="D101" s="328" t="s">
        <v>251</v>
      </c>
      <c r="E101" s="328" t="s">
        <v>252</v>
      </c>
      <c r="F101" s="329">
        <f>F102</f>
        <v>30</v>
      </c>
      <c r="G101" s="468"/>
      <c r="H101" s="330">
        <f>F101*G101</f>
        <v>0</v>
      </c>
      <c r="I101" s="331" t="s">
        <v>623</v>
      </c>
    </row>
    <row r="102" spans="1:22" ht="27" customHeight="1">
      <c r="A102" s="440"/>
      <c r="B102" s="328"/>
      <c r="C102" s="328"/>
      <c r="D102" s="333" t="s">
        <v>272</v>
      </c>
      <c r="E102" s="328"/>
      <c r="F102" s="339">
        <v>30</v>
      </c>
      <c r="G102" s="330"/>
      <c r="H102" s="330"/>
      <c r="I102" s="331"/>
    </row>
    <row r="103" spans="1:22" ht="21" customHeight="1">
      <c r="A103" s="441"/>
      <c r="B103" s="442"/>
      <c r="C103" s="442"/>
      <c r="D103" s="442" t="s">
        <v>19</v>
      </c>
      <c r="E103" s="442"/>
      <c r="F103" s="443"/>
      <c r="G103" s="444"/>
      <c r="H103" s="444">
        <f>H9</f>
        <v>0</v>
      </c>
    </row>
    <row r="105" spans="1:22" ht="13.5" customHeight="1">
      <c r="A105" s="445" t="s">
        <v>102</v>
      </c>
      <c r="B105" s="446"/>
      <c r="C105" s="447"/>
      <c r="D105" s="448" t="s">
        <v>409</v>
      </c>
      <c r="E105" s="449"/>
      <c r="F105" s="450"/>
      <c r="G105" s="451"/>
      <c r="H105" s="452">
        <f>H103</f>
        <v>0</v>
      </c>
    </row>
    <row r="106" spans="1:22" ht="13.5" customHeight="1">
      <c r="A106" s="453"/>
      <c r="B106" s="454"/>
      <c r="C106" s="454"/>
      <c r="D106" s="455"/>
      <c r="E106" s="456"/>
      <c r="F106" s="457"/>
      <c r="G106" s="458"/>
      <c r="H106" s="459"/>
    </row>
    <row r="107" spans="1:22" s="279" customFormat="1" ht="11.25">
      <c r="A107" s="279" t="s">
        <v>31</v>
      </c>
    </row>
    <row r="108" spans="1:22" s="279" customFormat="1" ht="23.45" customHeight="1">
      <c r="A108" s="281" t="s">
        <v>103</v>
      </c>
      <c r="B108" s="460"/>
      <c r="C108" s="460"/>
      <c r="D108" s="460"/>
      <c r="E108" s="460"/>
      <c r="F108" s="460"/>
      <c r="G108" s="460"/>
    </row>
    <row r="109" spans="1:22" s="279" customFormat="1" ht="93.75" customHeight="1">
      <c r="A109" s="281" t="s">
        <v>104</v>
      </c>
      <c r="B109" s="224"/>
      <c r="C109" s="224"/>
      <c r="D109" s="224"/>
      <c r="E109" s="224"/>
      <c r="F109" s="224"/>
      <c r="G109" s="224"/>
    </row>
    <row r="110" spans="1:22" s="462" customFormat="1" ht="13.5" customHeight="1">
      <c r="A110" s="281" t="s">
        <v>78</v>
      </c>
      <c r="B110" s="460"/>
      <c r="C110" s="460"/>
      <c r="D110" s="460"/>
      <c r="E110" s="460"/>
      <c r="F110" s="460"/>
      <c r="G110" s="460"/>
      <c r="H110" s="461"/>
      <c r="I110" s="461"/>
    </row>
    <row r="111" spans="1:22" s="462" customFormat="1" ht="13.5" customHeight="1">
      <c r="A111" s="281" t="s">
        <v>79</v>
      </c>
      <c r="B111" s="460"/>
      <c r="C111" s="460"/>
      <c r="D111" s="460"/>
      <c r="E111" s="460"/>
      <c r="F111" s="460"/>
      <c r="G111" s="460"/>
      <c r="H111" s="461"/>
      <c r="I111" s="461"/>
    </row>
    <row r="112" spans="1:22" s="190" customFormat="1" ht="40.5" customHeight="1">
      <c r="A112" s="284" t="s">
        <v>883</v>
      </c>
      <c r="B112" s="284"/>
      <c r="C112" s="284"/>
      <c r="D112" s="284"/>
      <c r="E112" s="284"/>
      <c r="F112" s="284"/>
      <c r="G112" s="284"/>
      <c r="I112" s="191"/>
    </row>
    <row r="113" spans="1:9" s="462" customFormat="1" ht="81" customHeight="1">
      <c r="A113" s="463" t="s">
        <v>791</v>
      </c>
      <c r="B113" s="463"/>
      <c r="C113" s="463"/>
      <c r="D113" s="463"/>
      <c r="E113" s="463"/>
      <c r="F113" s="463"/>
      <c r="G113" s="463"/>
      <c r="H113" s="461"/>
      <c r="I113" s="461"/>
    </row>
  </sheetData>
  <sheetProtection algorithmName="SHA-512" hashValue="b61c6pXGCv4J2lPi2ETK8Z9hB5Ermzqf0AP6+VOSDMDZnWlPbAoXgodS8DcJQVAlj7IuvV3fVQ2dyL+bZozxPA==" saltValue="ZWans7LRK0zkm8FoITHuyw==" spinCount="100000" sheet="1" objects="1" scenarios="1"/>
  <mergeCells count="10">
    <mergeCell ref="A113:G113"/>
    <mergeCell ref="A110:G110"/>
    <mergeCell ref="A111:G111"/>
    <mergeCell ref="A2:D2"/>
    <mergeCell ref="A3:D3"/>
    <mergeCell ref="G70:H70"/>
    <mergeCell ref="A105:C105"/>
    <mergeCell ref="A108:G108"/>
    <mergeCell ref="A109:G109"/>
    <mergeCell ref="A112:G112"/>
  </mergeCells>
  <printOptions horizontalCentered="1"/>
  <pageMargins left="0.39370078740157483" right="0.39370078740157483" top="0.59055118110236227" bottom="0.19685039370078741" header="0" footer="0"/>
  <pageSetup paperSize="9" scale="65" fitToHeight="99" orientation="portrait" r:id="rId1"/>
  <headerFooter alignWithMargins="0"/>
  <rowBreaks count="1" manualBreakCount="1">
    <brk id="105"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236"/>
  <sheetViews>
    <sheetView workbookViewId="0"/>
  </sheetViews>
  <sheetFormatPr defaultRowHeight="12.75"/>
  <cols>
    <col min="1" max="1" width="4.140625" style="471" customWidth="1"/>
    <col min="2" max="2" width="4.28515625" style="471" customWidth="1"/>
    <col min="3" max="3" width="14.42578125" style="471" customWidth="1"/>
    <col min="4" max="4" width="65" style="471" customWidth="1"/>
    <col min="5" max="5" width="6.7109375" style="471" customWidth="1"/>
    <col min="6" max="6" width="10.140625" style="471" customWidth="1"/>
    <col min="7" max="7" width="11.7109375" style="471" customWidth="1"/>
    <col min="8" max="8" width="15.7109375" style="471" customWidth="1"/>
    <col min="9" max="9" width="17.28515625" style="471" customWidth="1"/>
    <col min="10" max="10" width="14.7109375" style="471" customWidth="1"/>
    <col min="11" max="256" width="9.140625" style="471"/>
    <col min="257" max="257" width="4.140625" style="471" customWidth="1"/>
    <col min="258" max="258" width="4.28515625" style="471" customWidth="1"/>
    <col min="259" max="259" width="14.42578125" style="471" customWidth="1"/>
    <col min="260" max="260" width="65" style="471" customWidth="1"/>
    <col min="261" max="261" width="6.7109375" style="471" customWidth="1"/>
    <col min="262" max="262" width="10.140625" style="471" customWidth="1"/>
    <col min="263" max="263" width="11.7109375" style="471" customWidth="1"/>
    <col min="264" max="264" width="15.7109375" style="471" customWidth="1"/>
    <col min="265" max="265" width="17.28515625" style="471" customWidth="1"/>
    <col min="266" max="266" width="12.140625" style="471" customWidth="1"/>
    <col min="267" max="512" width="9.140625" style="471"/>
    <col min="513" max="513" width="4.140625" style="471" customWidth="1"/>
    <col min="514" max="514" width="4.28515625" style="471" customWidth="1"/>
    <col min="515" max="515" width="14.42578125" style="471" customWidth="1"/>
    <col min="516" max="516" width="65" style="471" customWidth="1"/>
    <col min="517" max="517" width="6.7109375" style="471" customWidth="1"/>
    <col min="518" max="518" width="10.140625" style="471" customWidth="1"/>
    <col min="519" max="519" width="11.7109375" style="471" customWidth="1"/>
    <col min="520" max="520" width="15.7109375" style="471" customWidth="1"/>
    <col min="521" max="521" width="17.28515625" style="471" customWidth="1"/>
    <col min="522" max="522" width="12.140625" style="471" customWidth="1"/>
    <col min="523" max="768" width="9.140625" style="471"/>
    <col min="769" max="769" width="4.140625" style="471" customWidth="1"/>
    <col min="770" max="770" width="4.28515625" style="471" customWidth="1"/>
    <col min="771" max="771" width="14.42578125" style="471" customWidth="1"/>
    <col min="772" max="772" width="65" style="471" customWidth="1"/>
    <col min="773" max="773" width="6.7109375" style="471" customWidth="1"/>
    <col min="774" max="774" width="10.140625" style="471" customWidth="1"/>
    <col min="775" max="775" width="11.7109375" style="471" customWidth="1"/>
    <col min="776" max="776" width="15.7109375" style="471" customWidth="1"/>
    <col min="777" max="777" width="17.28515625" style="471" customWidth="1"/>
    <col min="778" max="778" width="12.140625" style="471" customWidth="1"/>
    <col min="779" max="1024" width="9.140625" style="471"/>
    <col min="1025" max="1025" width="4.140625" style="471" customWidth="1"/>
    <col min="1026" max="1026" width="4.28515625" style="471" customWidth="1"/>
    <col min="1027" max="1027" width="14.42578125" style="471" customWidth="1"/>
    <col min="1028" max="1028" width="65" style="471" customWidth="1"/>
    <col min="1029" max="1029" width="6.7109375" style="471" customWidth="1"/>
    <col min="1030" max="1030" width="10.140625" style="471" customWidth="1"/>
    <col min="1031" max="1031" width="11.7109375" style="471" customWidth="1"/>
    <col min="1032" max="1032" width="15.7109375" style="471" customWidth="1"/>
    <col min="1033" max="1033" width="17.28515625" style="471" customWidth="1"/>
    <col min="1034" max="1034" width="12.140625" style="471" customWidth="1"/>
    <col min="1035" max="1280" width="9.140625" style="471"/>
    <col min="1281" max="1281" width="4.140625" style="471" customWidth="1"/>
    <col min="1282" max="1282" width="4.28515625" style="471" customWidth="1"/>
    <col min="1283" max="1283" width="14.42578125" style="471" customWidth="1"/>
    <col min="1284" max="1284" width="65" style="471" customWidth="1"/>
    <col min="1285" max="1285" width="6.7109375" style="471" customWidth="1"/>
    <col min="1286" max="1286" width="10.140625" style="471" customWidth="1"/>
    <col min="1287" max="1287" width="11.7109375" style="471" customWidth="1"/>
    <col min="1288" max="1288" width="15.7109375" style="471" customWidth="1"/>
    <col min="1289" max="1289" width="17.28515625" style="471" customWidth="1"/>
    <col min="1290" max="1290" width="12.140625" style="471" customWidth="1"/>
    <col min="1291" max="1536" width="9.140625" style="471"/>
    <col min="1537" max="1537" width="4.140625" style="471" customWidth="1"/>
    <col min="1538" max="1538" width="4.28515625" style="471" customWidth="1"/>
    <col min="1539" max="1539" width="14.42578125" style="471" customWidth="1"/>
    <col min="1540" max="1540" width="65" style="471" customWidth="1"/>
    <col min="1541" max="1541" width="6.7109375" style="471" customWidth="1"/>
    <col min="1542" max="1542" width="10.140625" style="471" customWidth="1"/>
    <col min="1543" max="1543" width="11.7109375" style="471" customWidth="1"/>
    <col min="1544" max="1544" width="15.7109375" style="471" customWidth="1"/>
    <col min="1545" max="1545" width="17.28515625" style="471" customWidth="1"/>
    <col min="1546" max="1546" width="12.140625" style="471" customWidth="1"/>
    <col min="1547" max="1792" width="9.140625" style="471"/>
    <col min="1793" max="1793" width="4.140625" style="471" customWidth="1"/>
    <col min="1794" max="1794" width="4.28515625" style="471" customWidth="1"/>
    <col min="1795" max="1795" width="14.42578125" style="471" customWidth="1"/>
    <col min="1796" max="1796" width="65" style="471" customWidth="1"/>
    <col min="1797" max="1797" width="6.7109375" style="471" customWidth="1"/>
    <col min="1798" max="1798" width="10.140625" style="471" customWidth="1"/>
    <col min="1799" max="1799" width="11.7109375" style="471" customWidth="1"/>
    <col min="1800" max="1800" width="15.7109375" style="471" customWidth="1"/>
    <col min="1801" max="1801" width="17.28515625" style="471" customWidth="1"/>
    <col min="1802" max="1802" width="12.140625" style="471" customWidth="1"/>
    <col min="1803" max="2048" width="9.140625" style="471"/>
    <col min="2049" max="2049" width="4.140625" style="471" customWidth="1"/>
    <col min="2050" max="2050" width="4.28515625" style="471" customWidth="1"/>
    <col min="2051" max="2051" width="14.42578125" style="471" customWidth="1"/>
    <col min="2052" max="2052" width="65" style="471" customWidth="1"/>
    <col min="2053" max="2053" width="6.7109375" style="471" customWidth="1"/>
    <col min="2054" max="2054" width="10.140625" style="471" customWidth="1"/>
    <col min="2055" max="2055" width="11.7109375" style="471" customWidth="1"/>
    <col min="2056" max="2056" width="15.7109375" style="471" customWidth="1"/>
    <col min="2057" max="2057" width="17.28515625" style="471" customWidth="1"/>
    <col min="2058" max="2058" width="12.140625" style="471" customWidth="1"/>
    <col min="2059" max="2304" width="9.140625" style="471"/>
    <col min="2305" max="2305" width="4.140625" style="471" customWidth="1"/>
    <col min="2306" max="2306" width="4.28515625" style="471" customWidth="1"/>
    <col min="2307" max="2307" width="14.42578125" style="471" customWidth="1"/>
    <col min="2308" max="2308" width="65" style="471" customWidth="1"/>
    <col min="2309" max="2309" width="6.7109375" style="471" customWidth="1"/>
    <col min="2310" max="2310" width="10.140625" style="471" customWidth="1"/>
    <col min="2311" max="2311" width="11.7109375" style="471" customWidth="1"/>
    <col min="2312" max="2312" width="15.7109375" style="471" customWidth="1"/>
    <col min="2313" max="2313" width="17.28515625" style="471" customWidth="1"/>
    <col min="2314" max="2314" width="12.140625" style="471" customWidth="1"/>
    <col min="2315" max="2560" width="9.140625" style="471"/>
    <col min="2561" max="2561" width="4.140625" style="471" customWidth="1"/>
    <col min="2562" max="2562" width="4.28515625" style="471" customWidth="1"/>
    <col min="2563" max="2563" width="14.42578125" style="471" customWidth="1"/>
    <col min="2564" max="2564" width="65" style="471" customWidth="1"/>
    <col min="2565" max="2565" width="6.7109375" style="471" customWidth="1"/>
    <col min="2566" max="2566" width="10.140625" style="471" customWidth="1"/>
    <col min="2567" max="2567" width="11.7109375" style="471" customWidth="1"/>
    <col min="2568" max="2568" width="15.7109375" style="471" customWidth="1"/>
    <col min="2569" max="2569" width="17.28515625" style="471" customWidth="1"/>
    <col min="2570" max="2570" width="12.140625" style="471" customWidth="1"/>
    <col min="2571" max="2816" width="9.140625" style="471"/>
    <col min="2817" max="2817" width="4.140625" style="471" customWidth="1"/>
    <col min="2818" max="2818" width="4.28515625" style="471" customWidth="1"/>
    <col min="2819" max="2819" width="14.42578125" style="471" customWidth="1"/>
    <col min="2820" max="2820" width="65" style="471" customWidth="1"/>
    <col min="2821" max="2821" width="6.7109375" style="471" customWidth="1"/>
    <col min="2822" max="2822" width="10.140625" style="471" customWidth="1"/>
    <col min="2823" max="2823" width="11.7109375" style="471" customWidth="1"/>
    <col min="2824" max="2824" width="15.7109375" style="471" customWidth="1"/>
    <col min="2825" max="2825" width="17.28515625" style="471" customWidth="1"/>
    <col min="2826" max="2826" width="12.140625" style="471" customWidth="1"/>
    <col min="2827" max="3072" width="9.140625" style="471"/>
    <col min="3073" max="3073" width="4.140625" style="471" customWidth="1"/>
    <col min="3074" max="3074" width="4.28515625" style="471" customWidth="1"/>
    <col min="3075" max="3075" width="14.42578125" style="471" customWidth="1"/>
    <col min="3076" max="3076" width="65" style="471" customWidth="1"/>
    <col min="3077" max="3077" width="6.7109375" style="471" customWidth="1"/>
    <col min="3078" max="3078" width="10.140625" style="471" customWidth="1"/>
    <col min="3079" max="3079" width="11.7109375" style="471" customWidth="1"/>
    <col min="3080" max="3080" width="15.7109375" style="471" customWidth="1"/>
    <col min="3081" max="3081" width="17.28515625" style="471" customWidth="1"/>
    <col min="3082" max="3082" width="12.140625" style="471" customWidth="1"/>
    <col min="3083" max="3328" width="9.140625" style="471"/>
    <col min="3329" max="3329" width="4.140625" style="471" customWidth="1"/>
    <col min="3330" max="3330" width="4.28515625" style="471" customWidth="1"/>
    <col min="3331" max="3331" width="14.42578125" style="471" customWidth="1"/>
    <col min="3332" max="3332" width="65" style="471" customWidth="1"/>
    <col min="3333" max="3333" width="6.7109375" style="471" customWidth="1"/>
    <col min="3334" max="3334" width="10.140625" style="471" customWidth="1"/>
    <col min="3335" max="3335" width="11.7109375" style="471" customWidth="1"/>
    <col min="3336" max="3336" width="15.7109375" style="471" customWidth="1"/>
    <col min="3337" max="3337" width="17.28515625" style="471" customWidth="1"/>
    <col min="3338" max="3338" width="12.140625" style="471" customWidth="1"/>
    <col min="3339" max="3584" width="9.140625" style="471"/>
    <col min="3585" max="3585" width="4.140625" style="471" customWidth="1"/>
    <col min="3586" max="3586" width="4.28515625" style="471" customWidth="1"/>
    <col min="3587" max="3587" width="14.42578125" style="471" customWidth="1"/>
    <col min="3588" max="3588" width="65" style="471" customWidth="1"/>
    <col min="3589" max="3589" width="6.7109375" style="471" customWidth="1"/>
    <col min="3590" max="3590" width="10.140625" style="471" customWidth="1"/>
    <col min="3591" max="3591" width="11.7109375" style="471" customWidth="1"/>
    <col min="3592" max="3592" width="15.7109375" style="471" customWidth="1"/>
    <col min="3593" max="3593" width="17.28515625" style="471" customWidth="1"/>
    <col min="3594" max="3594" width="12.140625" style="471" customWidth="1"/>
    <col min="3595" max="3840" width="9.140625" style="471"/>
    <col min="3841" max="3841" width="4.140625" style="471" customWidth="1"/>
    <col min="3842" max="3842" width="4.28515625" style="471" customWidth="1"/>
    <col min="3843" max="3843" width="14.42578125" style="471" customWidth="1"/>
    <col min="3844" max="3844" width="65" style="471" customWidth="1"/>
    <col min="3845" max="3845" width="6.7109375" style="471" customWidth="1"/>
    <col min="3846" max="3846" width="10.140625" style="471" customWidth="1"/>
    <col min="3847" max="3847" width="11.7109375" style="471" customWidth="1"/>
    <col min="3848" max="3848" width="15.7109375" style="471" customWidth="1"/>
    <col min="3849" max="3849" width="17.28515625" style="471" customWidth="1"/>
    <col min="3850" max="3850" width="12.140625" style="471" customWidth="1"/>
    <col min="3851" max="4096" width="9.140625" style="471"/>
    <col min="4097" max="4097" width="4.140625" style="471" customWidth="1"/>
    <col min="4098" max="4098" width="4.28515625" style="471" customWidth="1"/>
    <col min="4099" max="4099" width="14.42578125" style="471" customWidth="1"/>
    <col min="4100" max="4100" width="65" style="471" customWidth="1"/>
    <col min="4101" max="4101" width="6.7109375" style="471" customWidth="1"/>
    <col min="4102" max="4102" width="10.140625" style="471" customWidth="1"/>
    <col min="4103" max="4103" width="11.7109375" style="471" customWidth="1"/>
    <col min="4104" max="4104" width="15.7109375" style="471" customWidth="1"/>
    <col min="4105" max="4105" width="17.28515625" style="471" customWidth="1"/>
    <col min="4106" max="4106" width="12.140625" style="471" customWidth="1"/>
    <col min="4107" max="4352" width="9.140625" style="471"/>
    <col min="4353" max="4353" width="4.140625" style="471" customWidth="1"/>
    <col min="4354" max="4354" width="4.28515625" style="471" customWidth="1"/>
    <col min="4355" max="4355" width="14.42578125" style="471" customWidth="1"/>
    <col min="4356" max="4356" width="65" style="471" customWidth="1"/>
    <col min="4357" max="4357" width="6.7109375" style="471" customWidth="1"/>
    <col min="4358" max="4358" width="10.140625" style="471" customWidth="1"/>
    <col min="4359" max="4359" width="11.7109375" style="471" customWidth="1"/>
    <col min="4360" max="4360" width="15.7109375" style="471" customWidth="1"/>
    <col min="4361" max="4361" width="17.28515625" style="471" customWidth="1"/>
    <col min="4362" max="4362" width="12.140625" style="471" customWidth="1"/>
    <col min="4363" max="4608" width="9.140625" style="471"/>
    <col min="4609" max="4609" width="4.140625" style="471" customWidth="1"/>
    <col min="4610" max="4610" width="4.28515625" style="471" customWidth="1"/>
    <col min="4611" max="4611" width="14.42578125" style="471" customWidth="1"/>
    <col min="4612" max="4612" width="65" style="471" customWidth="1"/>
    <col min="4613" max="4613" width="6.7109375" style="471" customWidth="1"/>
    <col min="4614" max="4614" width="10.140625" style="471" customWidth="1"/>
    <col min="4615" max="4615" width="11.7109375" style="471" customWidth="1"/>
    <col min="4616" max="4616" width="15.7109375" style="471" customWidth="1"/>
    <col min="4617" max="4617" width="17.28515625" style="471" customWidth="1"/>
    <col min="4618" max="4618" width="12.140625" style="471" customWidth="1"/>
    <col min="4619" max="4864" width="9.140625" style="471"/>
    <col min="4865" max="4865" width="4.140625" style="471" customWidth="1"/>
    <col min="4866" max="4866" width="4.28515625" style="471" customWidth="1"/>
    <col min="4867" max="4867" width="14.42578125" style="471" customWidth="1"/>
    <col min="4868" max="4868" width="65" style="471" customWidth="1"/>
    <col min="4869" max="4869" width="6.7109375" style="471" customWidth="1"/>
    <col min="4870" max="4870" width="10.140625" style="471" customWidth="1"/>
    <col min="4871" max="4871" width="11.7109375" style="471" customWidth="1"/>
    <col min="4872" max="4872" width="15.7109375" style="471" customWidth="1"/>
    <col min="4873" max="4873" width="17.28515625" style="471" customWidth="1"/>
    <col min="4874" max="4874" width="12.140625" style="471" customWidth="1"/>
    <col min="4875" max="5120" width="9.140625" style="471"/>
    <col min="5121" max="5121" width="4.140625" style="471" customWidth="1"/>
    <col min="5122" max="5122" width="4.28515625" style="471" customWidth="1"/>
    <col min="5123" max="5123" width="14.42578125" style="471" customWidth="1"/>
    <col min="5124" max="5124" width="65" style="471" customWidth="1"/>
    <col min="5125" max="5125" width="6.7109375" style="471" customWidth="1"/>
    <col min="5126" max="5126" width="10.140625" style="471" customWidth="1"/>
    <col min="5127" max="5127" width="11.7109375" style="471" customWidth="1"/>
    <col min="5128" max="5128" width="15.7109375" style="471" customWidth="1"/>
    <col min="5129" max="5129" width="17.28515625" style="471" customWidth="1"/>
    <col min="5130" max="5130" width="12.140625" style="471" customWidth="1"/>
    <col min="5131" max="5376" width="9.140625" style="471"/>
    <col min="5377" max="5377" width="4.140625" style="471" customWidth="1"/>
    <col min="5378" max="5378" width="4.28515625" style="471" customWidth="1"/>
    <col min="5379" max="5379" width="14.42578125" style="471" customWidth="1"/>
    <col min="5380" max="5380" width="65" style="471" customWidth="1"/>
    <col min="5381" max="5381" width="6.7109375" style="471" customWidth="1"/>
    <col min="5382" max="5382" width="10.140625" style="471" customWidth="1"/>
    <col min="5383" max="5383" width="11.7109375" style="471" customWidth="1"/>
    <col min="5384" max="5384" width="15.7109375" style="471" customWidth="1"/>
    <col min="5385" max="5385" width="17.28515625" style="471" customWidth="1"/>
    <col min="5386" max="5386" width="12.140625" style="471" customWidth="1"/>
    <col min="5387" max="5632" width="9.140625" style="471"/>
    <col min="5633" max="5633" width="4.140625" style="471" customWidth="1"/>
    <col min="5634" max="5634" width="4.28515625" style="471" customWidth="1"/>
    <col min="5635" max="5635" width="14.42578125" style="471" customWidth="1"/>
    <col min="5636" max="5636" width="65" style="471" customWidth="1"/>
    <col min="5637" max="5637" width="6.7109375" style="471" customWidth="1"/>
    <col min="5638" max="5638" width="10.140625" style="471" customWidth="1"/>
    <col min="5639" max="5639" width="11.7109375" style="471" customWidth="1"/>
    <col min="5640" max="5640" width="15.7109375" style="471" customWidth="1"/>
    <col min="5641" max="5641" width="17.28515625" style="471" customWidth="1"/>
    <col min="5642" max="5642" width="12.140625" style="471" customWidth="1"/>
    <col min="5643" max="5888" width="9.140625" style="471"/>
    <col min="5889" max="5889" width="4.140625" style="471" customWidth="1"/>
    <col min="5890" max="5890" width="4.28515625" style="471" customWidth="1"/>
    <col min="5891" max="5891" width="14.42578125" style="471" customWidth="1"/>
    <col min="5892" max="5892" width="65" style="471" customWidth="1"/>
    <col min="5893" max="5893" width="6.7109375" style="471" customWidth="1"/>
    <col min="5894" max="5894" width="10.140625" style="471" customWidth="1"/>
    <col min="5895" max="5895" width="11.7109375" style="471" customWidth="1"/>
    <col min="5896" max="5896" width="15.7109375" style="471" customWidth="1"/>
    <col min="5897" max="5897" width="17.28515625" style="471" customWidth="1"/>
    <col min="5898" max="5898" width="12.140625" style="471" customWidth="1"/>
    <col min="5899" max="6144" width="9.140625" style="471"/>
    <col min="6145" max="6145" width="4.140625" style="471" customWidth="1"/>
    <col min="6146" max="6146" width="4.28515625" style="471" customWidth="1"/>
    <col min="6147" max="6147" width="14.42578125" style="471" customWidth="1"/>
    <col min="6148" max="6148" width="65" style="471" customWidth="1"/>
    <col min="6149" max="6149" width="6.7109375" style="471" customWidth="1"/>
    <col min="6150" max="6150" width="10.140625" style="471" customWidth="1"/>
    <col min="6151" max="6151" width="11.7109375" style="471" customWidth="1"/>
    <col min="6152" max="6152" width="15.7109375" style="471" customWidth="1"/>
    <col min="6153" max="6153" width="17.28515625" style="471" customWidth="1"/>
    <col min="6154" max="6154" width="12.140625" style="471" customWidth="1"/>
    <col min="6155" max="6400" width="9.140625" style="471"/>
    <col min="6401" max="6401" width="4.140625" style="471" customWidth="1"/>
    <col min="6402" max="6402" width="4.28515625" style="471" customWidth="1"/>
    <col min="6403" max="6403" width="14.42578125" style="471" customWidth="1"/>
    <col min="6404" max="6404" width="65" style="471" customWidth="1"/>
    <col min="6405" max="6405" width="6.7109375" style="471" customWidth="1"/>
    <col min="6406" max="6406" width="10.140625" style="471" customWidth="1"/>
    <col min="6407" max="6407" width="11.7109375" style="471" customWidth="1"/>
    <col min="6408" max="6408" width="15.7109375" style="471" customWidth="1"/>
    <col min="6409" max="6409" width="17.28515625" style="471" customWidth="1"/>
    <col min="6410" max="6410" width="12.140625" style="471" customWidth="1"/>
    <col min="6411" max="6656" width="9.140625" style="471"/>
    <col min="6657" max="6657" width="4.140625" style="471" customWidth="1"/>
    <col min="6658" max="6658" width="4.28515625" style="471" customWidth="1"/>
    <col min="6659" max="6659" width="14.42578125" style="471" customWidth="1"/>
    <col min="6660" max="6660" width="65" style="471" customWidth="1"/>
    <col min="6661" max="6661" width="6.7109375" style="471" customWidth="1"/>
    <col min="6662" max="6662" width="10.140625" style="471" customWidth="1"/>
    <col min="6663" max="6663" width="11.7109375" style="471" customWidth="1"/>
    <col min="6664" max="6664" width="15.7109375" style="471" customWidth="1"/>
    <col min="6665" max="6665" width="17.28515625" style="471" customWidth="1"/>
    <col min="6666" max="6666" width="12.140625" style="471" customWidth="1"/>
    <col min="6667" max="6912" width="9.140625" style="471"/>
    <col min="6913" max="6913" width="4.140625" style="471" customWidth="1"/>
    <col min="6914" max="6914" width="4.28515625" style="471" customWidth="1"/>
    <col min="6915" max="6915" width="14.42578125" style="471" customWidth="1"/>
    <col min="6916" max="6916" width="65" style="471" customWidth="1"/>
    <col min="6917" max="6917" width="6.7109375" style="471" customWidth="1"/>
    <col min="6918" max="6918" width="10.140625" style="471" customWidth="1"/>
    <col min="6919" max="6919" width="11.7109375" style="471" customWidth="1"/>
    <col min="6920" max="6920" width="15.7109375" style="471" customWidth="1"/>
    <col min="6921" max="6921" width="17.28515625" style="471" customWidth="1"/>
    <col min="6922" max="6922" width="12.140625" style="471" customWidth="1"/>
    <col min="6923" max="7168" width="9.140625" style="471"/>
    <col min="7169" max="7169" width="4.140625" style="471" customWidth="1"/>
    <col min="7170" max="7170" width="4.28515625" style="471" customWidth="1"/>
    <col min="7171" max="7171" width="14.42578125" style="471" customWidth="1"/>
    <col min="7172" max="7172" width="65" style="471" customWidth="1"/>
    <col min="7173" max="7173" width="6.7109375" style="471" customWidth="1"/>
    <col min="7174" max="7174" width="10.140625" style="471" customWidth="1"/>
    <col min="7175" max="7175" width="11.7109375" style="471" customWidth="1"/>
    <col min="7176" max="7176" width="15.7109375" style="471" customWidth="1"/>
    <col min="7177" max="7177" width="17.28515625" style="471" customWidth="1"/>
    <col min="7178" max="7178" width="12.140625" style="471" customWidth="1"/>
    <col min="7179" max="7424" width="9.140625" style="471"/>
    <col min="7425" max="7425" width="4.140625" style="471" customWidth="1"/>
    <col min="7426" max="7426" width="4.28515625" style="471" customWidth="1"/>
    <col min="7427" max="7427" width="14.42578125" style="471" customWidth="1"/>
    <col min="7428" max="7428" width="65" style="471" customWidth="1"/>
    <col min="7429" max="7429" width="6.7109375" style="471" customWidth="1"/>
    <col min="7430" max="7430" width="10.140625" style="471" customWidth="1"/>
    <col min="7431" max="7431" width="11.7109375" style="471" customWidth="1"/>
    <col min="7432" max="7432" width="15.7109375" style="471" customWidth="1"/>
    <col min="7433" max="7433" width="17.28515625" style="471" customWidth="1"/>
    <col min="7434" max="7434" width="12.140625" style="471" customWidth="1"/>
    <col min="7435" max="7680" width="9.140625" style="471"/>
    <col min="7681" max="7681" width="4.140625" style="471" customWidth="1"/>
    <col min="7682" max="7682" width="4.28515625" style="471" customWidth="1"/>
    <col min="7683" max="7683" width="14.42578125" style="471" customWidth="1"/>
    <col min="7684" max="7684" width="65" style="471" customWidth="1"/>
    <col min="7685" max="7685" width="6.7109375" style="471" customWidth="1"/>
    <col min="7686" max="7686" width="10.140625" style="471" customWidth="1"/>
    <col min="7687" max="7687" width="11.7109375" style="471" customWidth="1"/>
    <col min="7688" max="7688" width="15.7109375" style="471" customWidth="1"/>
    <col min="7689" max="7689" width="17.28515625" style="471" customWidth="1"/>
    <col min="7690" max="7690" width="12.140625" style="471" customWidth="1"/>
    <col min="7691" max="7936" width="9.140625" style="471"/>
    <col min="7937" max="7937" width="4.140625" style="471" customWidth="1"/>
    <col min="7938" max="7938" width="4.28515625" style="471" customWidth="1"/>
    <col min="7939" max="7939" width="14.42578125" style="471" customWidth="1"/>
    <col min="7940" max="7940" width="65" style="471" customWidth="1"/>
    <col min="7941" max="7941" width="6.7109375" style="471" customWidth="1"/>
    <col min="7942" max="7942" width="10.140625" style="471" customWidth="1"/>
    <col min="7943" max="7943" width="11.7109375" style="471" customWidth="1"/>
    <col min="7944" max="7944" width="15.7109375" style="471" customWidth="1"/>
    <col min="7945" max="7945" width="17.28515625" style="471" customWidth="1"/>
    <col min="7946" max="7946" width="12.140625" style="471" customWidth="1"/>
    <col min="7947" max="8192" width="9.140625" style="471"/>
    <col min="8193" max="8193" width="4.140625" style="471" customWidth="1"/>
    <col min="8194" max="8194" width="4.28515625" style="471" customWidth="1"/>
    <col min="8195" max="8195" width="14.42578125" style="471" customWidth="1"/>
    <col min="8196" max="8196" width="65" style="471" customWidth="1"/>
    <col min="8197" max="8197" width="6.7109375" style="471" customWidth="1"/>
    <col min="8198" max="8198" width="10.140625" style="471" customWidth="1"/>
    <col min="8199" max="8199" width="11.7109375" style="471" customWidth="1"/>
    <col min="8200" max="8200" width="15.7109375" style="471" customWidth="1"/>
    <col min="8201" max="8201" width="17.28515625" style="471" customWidth="1"/>
    <col min="8202" max="8202" width="12.140625" style="471" customWidth="1"/>
    <col min="8203" max="8448" width="9.140625" style="471"/>
    <col min="8449" max="8449" width="4.140625" style="471" customWidth="1"/>
    <col min="8450" max="8450" width="4.28515625" style="471" customWidth="1"/>
    <col min="8451" max="8451" width="14.42578125" style="471" customWidth="1"/>
    <col min="8452" max="8452" width="65" style="471" customWidth="1"/>
    <col min="8453" max="8453" width="6.7109375" style="471" customWidth="1"/>
    <col min="8454" max="8454" width="10.140625" style="471" customWidth="1"/>
    <col min="8455" max="8455" width="11.7109375" style="471" customWidth="1"/>
    <col min="8456" max="8456" width="15.7109375" style="471" customWidth="1"/>
    <col min="8457" max="8457" width="17.28515625" style="471" customWidth="1"/>
    <col min="8458" max="8458" width="12.140625" style="471" customWidth="1"/>
    <col min="8459" max="8704" width="9.140625" style="471"/>
    <col min="8705" max="8705" width="4.140625" style="471" customWidth="1"/>
    <col min="8706" max="8706" width="4.28515625" style="471" customWidth="1"/>
    <col min="8707" max="8707" width="14.42578125" style="471" customWidth="1"/>
    <col min="8708" max="8708" width="65" style="471" customWidth="1"/>
    <col min="8709" max="8709" width="6.7109375" style="471" customWidth="1"/>
    <col min="8710" max="8710" width="10.140625" style="471" customWidth="1"/>
    <col min="8711" max="8711" width="11.7109375" style="471" customWidth="1"/>
    <col min="8712" max="8712" width="15.7109375" style="471" customWidth="1"/>
    <col min="8713" max="8713" width="17.28515625" style="471" customWidth="1"/>
    <col min="8714" max="8714" width="12.140625" style="471" customWidth="1"/>
    <col min="8715" max="8960" width="9.140625" style="471"/>
    <col min="8961" max="8961" width="4.140625" style="471" customWidth="1"/>
    <col min="8962" max="8962" width="4.28515625" style="471" customWidth="1"/>
    <col min="8963" max="8963" width="14.42578125" style="471" customWidth="1"/>
    <col min="8964" max="8964" width="65" style="471" customWidth="1"/>
    <col min="8965" max="8965" width="6.7109375" style="471" customWidth="1"/>
    <col min="8966" max="8966" width="10.140625" style="471" customWidth="1"/>
    <col min="8967" max="8967" width="11.7109375" style="471" customWidth="1"/>
    <col min="8968" max="8968" width="15.7109375" style="471" customWidth="1"/>
    <col min="8969" max="8969" width="17.28515625" style="471" customWidth="1"/>
    <col min="8970" max="8970" width="12.140625" style="471" customWidth="1"/>
    <col min="8971" max="9216" width="9.140625" style="471"/>
    <col min="9217" max="9217" width="4.140625" style="471" customWidth="1"/>
    <col min="9218" max="9218" width="4.28515625" style="471" customWidth="1"/>
    <col min="9219" max="9219" width="14.42578125" style="471" customWidth="1"/>
    <col min="9220" max="9220" width="65" style="471" customWidth="1"/>
    <col min="9221" max="9221" width="6.7109375" style="471" customWidth="1"/>
    <col min="9222" max="9222" width="10.140625" style="471" customWidth="1"/>
    <col min="9223" max="9223" width="11.7109375" style="471" customWidth="1"/>
    <col min="9224" max="9224" width="15.7109375" style="471" customWidth="1"/>
    <col min="9225" max="9225" width="17.28515625" style="471" customWidth="1"/>
    <col min="9226" max="9226" width="12.140625" style="471" customWidth="1"/>
    <col min="9227" max="9472" width="9.140625" style="471"/>
    <col min="9473" max="9473" width="4.140625" style="471" customWidth="1"/>
    <col min="9474" max="9474" width="4.28515625" style="471" customWidth="1"/>
    <col min="9475" max="9475" width="14.42578125" style="471" customWidth="1"/>
    <col min="9476" max="9476" width="65" style="471" customWidth="1"/>
    <col min="9477" max="9477" width="6.7109375" style="471" customWidth="1"/>
    <col min="9478" max="9478" width="10.140625" style="471" customWidth="1"/>
    <col min="9479" max="9479" width="11.7109375" style="471" customWidth="1"/>
    <col min="9480" max="9480" width="15.7109375" style="471" customWidth="1"/>
    <col min="9481" max="9481" width="17.28515625" style="471" customWidth="1"/>
    <col min="9482" max="9482" width="12.140625" style="471" customWidth="1"/>
    <col min="9483" max="9728" width="9.140625" style="471"/>
    <col min="9729" max="9729" width="4.140625" style="471" customWidth="1"/>
    <col min="9730" max="9730" width="4.28515625" style="471" customWidth="1"/>
    <col min="9731" max="9731" width="14.42578125" style="471" customWidth="1"/>
    <col min="9732" max="9732" width="65" style="471" customWidth="1"/>
    <col min="9733" max="9733" width="6.7109375" style="471" customWidth="1"/>
    <col min="9734" max="9734" width="10.140625" style="471" customWidth="1"/>
    <col min="9735" max="9735" width="11.7109375" style="471" customWidth="1"/>
    <col min="9736" max="9736" width="15.7109375" style="471" customWidth="1"/>
    <col min="9737" max="9737" width="17.28515625" style="471" customWidth="1"/>
    <col min="9738" max="9738" width="12.140625" style="471" customWidth="1"/>
    <col min="9739" max="9984" width="9.140625" style="471"/>
    <col min="9985" max="9985" width="4.140625" style="471" customWidth="1"/>
    <col min="9986" max="9986" width="4.28515625" style="471" customWidth="1"/>
    <col min="9987" max="9987" width="14.42578125" style="471" customWidth="1"/>
    <col min="9988" max="9988" width="65" style="471" customWidth="1"/>
    <col min="9989" max="9989" width="6.7109375" style="471" customWidth="1"/>
    <col min="9990" max="9990" width="10.140625" style="471" customWidth="1"/>
    <col min="9991" max="9991" width="11.7109375" style="471" customWidth="1"/>
    <col min="9992" max="9992" width="15.7109375" style="471" customWidth="1"/>
    <col min="9993" max="9993" width="17.28515625" style="471" customWidth="1"/>
    <col min="9994" max="9994" width="12.140625" style="471" customWidth="1"/>
    <col min="9995" max="10240" width="9.140625" style="471"/>
    <col min="10241" max="10241" width="4.140625" style="471" customWidth="1"/>
    <col min="10242" max="10242" width="4.28515625" style="471" customWidth="1"/>
    <col min="10243" max="10243" width="14.42578125" style="471" customWidth="1"/>
    <col min="10244" max="10244" width="65" style="471" customWidth="1"/>
    <col min="10245" max="10245" width="6.7109375" style="471" customWidth="1"/>
    <col min="10246" max="10246" width="10.140625" style="471" customWidth="1"/>
    <col min="10247" max="10247" width="11.7109375" style="471" customWidth="1"/>
    <col min="10248" max="10248" width="15.7109375" style="471" customWidth="1"/>
    <col min="10249" max="10249" width="17.28515625" style="471" customWidth="1"/>
    <col min="10250" max="10250" width="12.140625" style="471" customWidth="1"/>
    <col min="10251" max="10496" width="9.140625" style="471"/>
    <col min="10497" max="10497" width="4.140625" style="471" customWidth="1"/>
    <col min="10498" max="10498" width="4.28515625" style="471" customWidth="1"/>
    <col min="10499" max="10499" width="14.42578125" style="471" customWidth="1"/>
    <col min="10500" max="10500" width="65" style="471" customWidth="1"/>
    <col min="10501" max="10501" width="6.7109375" style="471" customWidth="1"/>
    <col min="10502" max="10502" width="10.140625" style="471" customWidth="1"/>
    <col min="10503" max="10503" width="11.7109375" style="471" customWidth="1"/>
    <col min="10504" max="10504" width="15.7109375" style="471" customWidth="1"/>
    <col min="10505" max="10505" width="17.28515625" style="471" customWidth="1"/>
    <col min="10506" max="10506" width="12.140625" style="471" customWidth="1"/>
    <col min="10507" max="10752" width="9.140625" style="471"/>
    <col min="10753" max="10753" width="4.140625" style="471" customWidth="1"/>
    <col min="10754" max="10754" width="4.28515625" style="471" customWidth="1"/>
    <col min="10755" max="10755" width="14.42578125" style="471" customWidth="1"/>
    <col min="10756" max="10756" width="65" style="471" customWidth="1"/>
    <col min="10757" max="10757" width="6.7109375" style="471" customWidth="1"/>
    <col min="10758" max="10758" width="10.140625" style="471" customWidth="1"/>
    <col min="10759" max="10759" width="11.7109375" style="471" customWidth="1"/>
    <col min="10760" max="10760" width="15.7109375" style="471" customWidth="1"/>
    <col min="10761" max="10761" width="17.28515625" style="471" customWidth="1"/>
    <col min="10762" max="10762" width="12.140625" style="471" customWidth="1"/>
    <col min="10763" max="11008" width="9.140625" style="471"/>
    <col min="11009" max="11009" width="4.140625" style="471" customWidth="1"/>
    <col min="11010" max="11010" width="4.28515625" style="471" customWidth="1"/>
    <col min="11011" max="11011" width="14.42578125" style="471" customWidth="1"/>
    <col min="11012" max="11012" width="65" style="471" customWidth="1"/>
    <col min="11013" max="11013" width="6.7109375" style="471" customWidth="1"/>
    <col min="11014" max="11014" width="10.140625" style="471" customWidth="1"/>
    <col min="11015" max="11015" width="11.7109375" style="471" customWidth="1"/>
    <col min="11016" max="11016" width="15.7109375" style="471" customWidth="1"/>
    <col min="11017" max="11017" width="17.28515625" style="471" customWidth="1"/>
    <col min="11018" max="11018" width="12.140625" style="471" customWidth="1"/>
    <col min="11019" max="11264" width="9.140625" style="471"/>
    <col min="11265" max="11265" width="4.140625" style="471" customWidth="1"/>
    <col min="11266" max="11266" width="4.28515625" style="471" customWidth="1"/>
    <col min="11267" max="11267" width="14.42578125" style="471" customWidth="1"/>
    <col min="11268" max="11268" width="65" style="471" customWidth="1"/>
    <col min="11269" max="11269" width="6.7109375" style="471" customWidth="1"/>
    <col min="11270" max="11270" width="10.140625" style="471" customWidth="1"/>
    <col min="11271" max="11271" width="11.7109375" style="471" customWidth="1"/>
    <col min="11272" max="11272" width="15.7109375" style="471" customWidth="1"/>
    <col min="11273" max="11273" width="17.28515625" style="471" customWidth="1"/>
    <col min="11274" max="11274" width="12.140625" style="471" customWidth="1"/>
    <col min="11275" max="11520" width="9.140625" style="471"/>
    <col min="11521" max="11521" width="4.140625" style="471" customWidth="1"/>
    <col min="11522" max="11522" width="4.28515625" style="471" customWidth="1"/>
    <col min="11523" max="11523" width="14.42578125" style="471" customWidth="1"/>
    <col min="11524" max="11524" width="65" style="471" customWidth="1"/>
    <col min="11525" max="11525" width="6.7109375" style="471" customWidth="1"/>
    <col min="11526" max="11526" width="10.140625" style="471" customWidth="1"/>
    <col min="11527" max="11527" width="11.7109375" style="471" customWidth="1"/>
    <col min="11528" max="11528" width="15.7109375" style="471" customWidth="1"/>
    <col min="11529" max="11529" width="17.28515625" style="471" customWidth="1"/>
    <col min="11530" max="11530" width="12.140625" style="471" customWidth="1"/>
    <col min="11531" max="11776" width="9.140625" style="471"/>
    <col min="11777" max="11777" width="4.140625" style="471" customWidth="1"/>
    <col min="11778" max="11778" width="4.28515625" style="471" customWidth="1"/>
    <col min="11779" max="11779" width="14.42578125" style="471" customWidth="1"/>
    <col min="11780" max="11780" width="65" style="471" customWidth="1"/>
    <col min="11781" max="11781" width="6.7109375" style="471" customWidth="1"/>
    <col min="11782" max="11782" width="10.140625" style="471" customWidth="1"/>
    <col min="11783" max="11783" width="11.7109375" style="471" customWidth="1"/>
    <col min="11784" max="11784" width="15.7109375" style="471" customWidth="1"/>
    <col min="11785" max="11785" width="17.28515625" style="471" customWidth="1"/>
    <col min="11786" max="11786" width="12.140625" style="471" customWidth="1"/>
    <col min="11787" max="12032" width="9.140625" style="471"/>
    <col min="12033" max="12033" width="4.140625" style="471" customWidth="1"/>
    <col min="12034" max="12034" width="4.28515625" style="471" customWidth="1"/>
    <col min="12035" max="12035" width="14.42578125" style="471" customWidth="1"/>
    <col min="12036" max="12036" width="65" style="471" customWidth="1"/>
    <col min="12037" max="12037" width="6.7109375" style="471" customWidth="1"/>
    <col min="12038" max="12038" width="10.140625" style="471" customWidth="1"/>
    <col min="12039" max="12039" width="11.7109375" style="471" customWidth="1"/>
    <col min="12040" max="12040" width="15.7109375" style="471" customWidth="1"/>
    <col min="12041" max="12041" width="17.28515625" style="471" customWidth="1"/>
    <col min="12042" max="12042" width="12.140625" style="471" customWidth="1"/>
    <col min="12043" max="12288" width="9.140625" style="471"/>
    <col min="12289" max="12289" width="4.140625" style="471" customWidth="1"/>
    <col min="12290" max="12290" width="4.28515625" style="471" customWidth="1"/>
    <col min="12291" max="12291" width="14.42578125" style="471" customWidth="1"/>
    <col min="12292" max="12292" width="65" style="471" customWidth="1"/>
    <col min="12293" max="12293" width="6.7109375" style="471" customWidth="1"/>
    <col min="12294" max="12294" width="10.140625" style="471" customWidth="1"/>
    <col min="12295" max="12295" width="11.7109375" style="471" customWidth="1"/>
    <col min="12296" max="12296" width="15.7109375" style="471" customWidth="1"/>
    <col min="12297" max="12297" width="17.28515625" style="471" customWidth="1"/>
    <col min="12298" max="12298" width="12.140625" style="471" customWidth="1"/>
    <col min="12299" max="12544" width="9.140625" style="471"/>
    <col min="12545" max="12545" width="4.140625" style="471" customWidth="1"/>
    <col min="12546" max="12546" width="4.28515625" style="471" customWidth="1"/>
    <col min="12547" max="12547" width="14.42578125" style="471" customWidth="1"/>
    <col min="12548" max="12548" width="65" style="471" customWidth="1"/>
    <col min="12549" max="12549" width="6.7109375" style="471" customWidth="1"/>
    <col min="12550" max="12550" width="10.140625" style="471" customWidth="1"/>
    <col min="12551" max="12551" width="11.7109375" style="471" customWidth="1"/>
    <col min="12552" max="12552" width="15.7109375" style="471" customWidth="1"/>
    <col min="12553" max="12553" width="17.28515625" style="471" customWidth="1"/>
    <col min="12554" max="12554" width="12.140625" style="471" customWidth="1"/>
    <col min="12555" max="12800" width="9.140625" style="471"/>
    <col min="12801" max="12801" width="4.140625" style="471" customWidth="1"/>
    <col min="12802" max="12802" width="4.28515625" style="471" customWidth="1"/>
    <col min="12803" max="12803" width="14.42578125" style="471" customWidth="1"/>
    <col min="12804" max="12804" width="65" style="471" customWidth="1"/>
    <col min="12805" max="12805" width="6.7109375" style="471" customWidth="1"/>
    <col min="12806" max="12806" width="10.140625" style="471" customWidth="1"/>
    <col min="12807" max="12807" width="11.7109375" style="471" customWidth="1"/>
    <col min="12808" max="12808" width="15.7109375" style="471" customWidth="1"/>
    <col min="12809" max="12809" width="17.28515625" style="471" customWidth="1"/>
    <col min="12810" max="12810" width="12.140625" style="471" customWidth="1"/>
    <col min="12811" max="13056" width="9.140625" style="471"/>
    <col min="13057" max="13057" width="4.140625" style="471" customWidth="1"/>
    <col min="13058" max="13058" width="4.28515625" style="471" customWidth="1"/>
    <col min="13059" max="13059" width="14.42578125" style="471" customWidth="1"/>
    <col min="13060" max="13060" width="65" style="471" customWidth="1"/>
    <col min="13061" max="13061" width="6.7109375" style="471" customWidth="1"/>
    <col min="13062" max="13062" width="10.140625" style="471" customWidth="1"/>
    <col min="13063" max="13063" width="11.7109375" style="471" customWidth="1"/>
    <col min="13064" max="13064" width="15.7109375" style="471" customWidth="1"/>
    <col min="13065" max="13065" width="17.28515625" style="471" customWidth="1"/>
    <col min="13066" max="13066" width="12.140625" style="471" customWidth="1"/>
    <col min="13067" max="13312" width="9.140625" style="471"/>
    <col min="13313" max="13313" width="4.140625" style="471" customWidth="1"/>
    <col min="13314" max="13314" width="4.28515625" style="471" customWidth="1"/>
    <col min="13315" max="13315" width="14.42578125" style="471" customWidth="1"/>
    <col min="13316" max="13316" width="65" style="471" customWidth="1"/>
    <col min="13317" max="13317" width="6.7109375" style="471" customWidth="1"/>
    <col min="13318" max="13318" width="10.140625" style="471" customWidth="1"/>
    <col min="13319" max="13319" width="11.7109375" style="471" customWidth="1"/>
    <col min="13320" max="13320" width="15.7109375" style="471" customWidth="1"/>
    <col min="13321" max="13321" width="17.28515625" style="471" customWidth="1"/>
    <col min="13322" max="13322" width="12.140625" style="471" customWidth="1"/>
    <col min="13323" max="13568" width="9.140625" style="471"/>
    <col min="13569" max="13569" width="4.140625" style="471" customWidth="1"/>
    <col min="13570" max="13570" width="4.28515625" style="471" customWidth="1"/>
    <col min="13571" max="13571" width="14.42578125" style="471" customWidth="1"/>
    <col min="13572" max="13572" width="65" style="471" customWidth="1"/>
    <col min="13573" max="13573" width="6.7109375" style="471" customWidth="1"/>
    <col min="13574" max="13574" width="10.140625" style="471" customWidth="1"/>
    <col min="13575" max="13575" width="11.7109375" style="471" customWidth="1"/>
    <col min="13576" max="13576" width="15.7109375" style="471" customWidth="1"/>
    <col min="13577" max="13577" width="17.28515625" style="471" customWidth="1"/>
    <col min="13578" max="13578" width="12.140625" style="471" customWidth="1"/>
    <col min="13579" max="13824" width="9.140625" style="471"/>
    <col min="13825" max="13825" width="4.140625" style="471" customWidth="1"/>
    <col min="13826" max="13826" width="4.28515625" style="471" customWidth="1"/>
    <col min="13827" max="13827" width="14.42578125" style="471" customWidth="1"/>
    <col min="13828" max="13828" width="65" style="471" customWidth="1"/>
    <col min="13829" max="13829" width="6.7109375" style="471" customWidth="1"/>
    <col min="13830" max="13830" width="10.140625" style="471" customWidth="1"/>
    <col min="13831" max="13831" width="11.7109375" style="471" customWidth="1"/>
    <col min="13832" max="13832" width="15.7109375" style="471" customWidth="1"/>
    <col min="13833" max="13833" width="17.28515625" style="471" customWidth="1"/>
    <col min="13834" max="13834" width="12.140625" style="471" customWidth="1"/>
    <col min="13835" max="14080" width="9.140625" style="471"/>
    <col min="14081" max="14081" width="4.140625" style="471" customWidth="1"/>
    <col min="14082" max="14082" width="4.28515625" style="471" customWidth="1"/>
    <col min="14083" max="14083" width="14.42578125" style="471" customWidth="1"/>
    <col min="14084" max="14084" width="65" style="471" customWidth="1"/>
    <col min="14085" max="14085" width="6.7109375" style="471" customWidth="1"/>
    <col min="14086" max="14086" width="10.140625" style="471" customWidth="1"/>
    <col min="14087" max="14087" width="11.7109375" style="471" customWidth="1"/>
    <col min="14088" max="14088" width="15.7109375" style="471" customWidth="1"/>
    <col min="14089" max="14089" width="17.28515625" style="471" customWidth="1"/>
    <col min="14090" max="14090" width="12.140625" style="471" customWidth="1"/>
    <col min="14091" max="14336" width="9.140625" style="471"/>
    <col min="14337" max="14337" width="4.140625" style="471" customWidth="1"/>
    <col min="14338" max="14338" width="4.28515625" style="471" customWidth="1"/>
    <col min="14339" max="14339" width="14.42578125" style="471" customWidth="1"/>
    <col min="14340" max="14340" width="65" style="471" customWidth="1"/>
    <col min="14341" max="14341" width="6.7109375" style="471" customWidth="1"/>
    <col min="14342" max="14342" width="10.140625" style="471" customWidth="1"/>
    <col min="14343" max="14343" width="11.7109375" style="471" customWidth="1"/>
    <col min="14344" max="14344" width="15.7109375" style="471" customWidth="1"/>
    <col min="14345" max="14345" width="17.28515625" style="471" customWidth="1"/>
    <col min="14346" max="14346" width="12.140625" style="471" customWidth="1"/>
    <col min="14347" max="14592" width="9.140625" style="471"/>
    <col min="14593" max="14593" width="4.140625" style="471" customWidth="1"/>
    <col min="14594" max="14594" width="4.28515625" style="471" customWidth="1"/>
    <col min="14595" max="14595" width="14.42578125" style="471" customWidth="1"/>
    <col min="14596" max="14596" width="65" style="471" customWidth="1"/>
    <col min="14597" max="14597" width="6.7109375" style="471" customWidth="1"/>
    <col min="14598" max="14598" width="10.140625" style="471" customWidth="1"/>
    <col min="14599" max="14599" width="11.7109375" style="471" customWidth="1"/>
    <col min="14600" max="14600" width="15.7109375" style="471" customWidth="1"/>
    <col min="14601" max="14601" width="17.28515625" style="471" customWidth="1"/>
    <col min="14602" max="14602" width="12.140625" style="471" customWidth="1"/>
    <col min="14603" max="14848" width="9.140625" style="471"/>
    <col min="14849" max="14849" width="4.140625" style="471" customWidth="1"/>
    <col min="14850" max="14850" width="4.28515625" style="471" customWidth="1"/>
    <col min="14851" max="14851" width="14.42578125" style="471" customWidth="1"/>
    <col min="14852" max="14852" width="65" style="471" customWidth="1"/>
    <col min="14853" max="14853" width="6.7109375" style="471" customWidth="1"/>
    <col min="14854" max="14854" width="10.140625" style="471" customWidth="1"/>
    <col min="14855" max="14855" width="11.7109375" style="471" customWidth="1"/>
    <col min="14856" max="14856" width="15.7109375" style="471" customWidth="1"/>
    <col min="14857" max="14857" width="17.28515625" style="471" customWidth="1"/>
    <col min="14858" max="14858" width="12.140625" style="471" customWidth="1"/>
    <col min="14859" max="15104" width="9.140625" style="471"/>
    <col min="15105" max="15105" width="4.140625" style="471" customWidth="1"/>
    <col min="15106" max="15106" width="4.28515625" style="471" customWidth="1"/>
    <col min="15107" max="15107" width="14.42578125" style="471" customWidth="1"/>
    <col min="15108" max="15108" width="65" style="471" customWidth="1"/>
    <col min="15109" max="15109" width="6.7109375" style="471" customWidth="1"/>
    <col min="15110" max="15110" width="10.140625" style="471" customWidth="1"/>
    <col min="15111" max="15111" width="11.7109375" style="471" customWidth="1"/>
    <col min="15112" max="15112" width="15.7109375" style="471" customWidth="1"/>
    <col min="15113" max="15113" width="17.28515625" style="471" customWidth="1"/>
    <col min="15114" max="15114" width="12.140625" style="471" customWidth="1"/>
    <col min="15115" max="15360" width="9.140625" style="471"/>
    <col min="15361" max="15361" width="4.140625" style="471" customWidth="1"/>
    <col min="15362" max="15362" width="4.28515625" style="471" customWidth="1"/>
    <col min="15363" max="15363" width="14.42578125" style="471" customWidth="1"/>
    <col min="15364" max="15364" width="65" style="471" customWidth="1"/>
    <col min="15365" max="15365" width="6.7109375" style="471" customWidth="1"/>
    <col min="15366" max="15366" width="10.140625" style="471" customWidth="1"/>
    <col min="15367" max="15367" width="11.7109375" style="471" customWidth="1"/>
    <col min="15368" max="15368" width="15.7109375" style="471" customWidth="1"/>
    <col min="15369" max="15369" width="17.28515625" style="471" customWidth="1"/>
    <col min="15370" max="15370" width="12.140625" style="471" customWidth="1"/>
    <col min="15371" max="15616" width="9.140625" style="471"/>
    <col min="15617" max="15617" width="4.140625" style="471" customWidth="1"/>
    <col min="15618" max="15618" width="4.28515625" style="471" customWidth="1"/>
    <col min="15619" max="15619" width="14.42578125" style="471" customWidth="1"/>
    <col min="15620" max="15620" width="65" style="471" customWidth="1"/>
    <col min="15621" max="15621" width="6.7109375" style="471" customWidth="1"/>
    <col min="15622" max="15622" width="10.140625" style="471" customWidth="1"/>
    <col min="15623" max="15623" width="11.7109375" style="471" customWidth="1"/>
    <col min="15624" max="15624" width="15.7109375" style="471" customWidth="1"/>
    <col min="15625" max="15625" width="17.28515625" style="471" customWidth="1"/>
    <col min="15626" max="15626" width="12.140625" style="471" customWidth="1"/>
    <col min="15627" max="15872" width="9.140625" style="471"/>
    <col min="15873" max="15873" width="4.140625" style="471" customWidth="1"/>
    <col min="15874" max="15874" width="4.28515625" style="471" customWidth="1"/>
    <col min="15875" max="15875" width="14.42578125" style="471" customWidth="1"/>
    <col min="15876" max="15876" width="65" style="471" customWidth="1"/>
    <col min="15877" max="15877" width="6.7109375" style="471" customWidth="1"/>
    <col min="15878" max="15878" width="10.140625" style="471" customWidth="1"/>
    <col min="15879" max="15879" width="11.7109375" style="471" customWidth="1"/>
    <col min="15880" max="15880" width="15.7109375" style="471" customWidth="1"/>
    <col min="15881" max="15881" width="17.28515625" style="471" customWidth="1"/>
    <col min="15882" max="15882" width="12.140625" style="471" customWidth="1"/>
    <col min="15883" max="16128" width="9.140625" style="471"/>
    <col min="16129" max="16129" width="4.140625" style="471" customWidth="1"/>
    <col min="16130" max="16130" width="4.28515625" style="471" customWidth="1"/>
    <col min="16131" max="16131" width="14.42578125" style="471" customWidth="1"/>
    <col min="16132" max="16132" width="65" style="471" customWidth="1"/>
    <col min="16133" max="16133" width="6.7109375" style="471" customWidth="1"/>
    <col min="16134" max="16134" width="10.140625" style="471" customWidth="1"/>
    <col min="16135" max="16135" width="11.7109375" style="471" customWidth="1"/>
    <col min="16136" max="16136" width="15.7109375" style="471" customWidth="1"/>
    <col min="16137" max="16137" width="17.28515625" style="471" customWidth="1"/>
    <col min="16138" max="16138" width="12.140625" style="471" customWidth="1"/>
    <col min="16139" max="16384" width="9.140625" style="471"/>
  </cols>
  <sheetData>
    <row r="1" spans="1:256" ht="21" customHeight="1">
      <c r="A1" s="186" t="s">
        <v>875</v>
      </c>
      <c r="B1" s="470"/>
      <c r="C1" s="470"/>
      <c r="D1" s="470"/>
      <c r="E1" s="140"/>
      <c r="F1" s="140"/>
      <c r="G1" s="140"/>
      <c r="H1" s="140"/>
      <c r="I1" s="140"/>
    </row>
    <row r="2" spans="1:256" ht="13.5" customHeight="1">
      <c r="A2" s="218" t="s">
        <v>410</v>
      </c>
      <c r="B2" s="287"/>
      <c r="C2" s="287"/>
      <c r="D2" s="287"/>
      <c r="E2" s="472"/>
      <c r="F2" s="472"/>
      <c r="G2" s="472"/>
      <c r="H2" s="472"/>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c r="AY2" s="473"/>
      <c r="AZ2" s="473"/>
      <c r="BA2" s="473"/>
      <c r="BB2" s="473"/>
      <c r="BC2" s="473"/>
      <c r="BD2" s="473"/>
      <c r="BE2" s="473"/>
      <c r="BF2" s="473"/>
      <c r="BG2" s="473"/>
      <c r="BH2" s="473"/>
      <c r="BI2" s="473"/>
      <c r="BJ2" s="473"/>
      <c r="BK2" s="473"/>
      <c r="BL2" s="473"/>
      <c r="BM2" s="473"/>
      <c r="BN2" s="473"/>
      <c r="BO2" s="473"/>
      <c r="BP2" s="473"/>
      <c r="BQ2" s="473"/>
      <c r="BR2" s="473"/>
      <c r="BS2" s="473"/>
      <c r="BT2" s="473"/>
      <c r="BU2" s="473"/>
      <c r="BV2" s="473"/>
      <c r="BW2" s="473"/>
      <c r="BX2" s="473"/>
      <c r="BY2" s="473"/>
      <c r="BZ2" s="473"/>
      <c r="CA2" s="473"/>
      <c r="CB2" s="473"/>
      <c r="CC2" s="473"/>
      <c r="CD2" s="473"/>
      <c r="CE2" s="473"/>
      <c r="CF2" s="473"/>
      <c r="CG2" s="473"/>
      <c r="CH2" s="473"/>
      <c r="CI2" s="473"/>
      <c r="CJ2" s="473"/>
      <c r="CK2" s="473"/>
      <c r="CL2" s="473"/>
      <c r="CM2" s="473"/>
      <c r="CN2" s="473"/>
      <c r="CO2" s="473"/>
      <c r="CP2" s="473"/>
      <c r="CQ2" s="473"/>
      <c r="CR2" s="473"/>
      <c r="CS2" s="473"/>
      <c r="CT2" s="473"/>
      <c r="CU2" s="473"/>
      <c r="CV2" s="473"/>
      <c r="CW2" s="473"/>
      <c r="CX2" s="473"/>
      <c r="CY2" s="473"/>
      <c r="CZ2" s="473"/>
      <c r="DA2" s="473"/>
      <c r="DB2" s="473"/>
      <c r="DC2" s="473"/>
      <c r="DD2" s="473"/>
      <c r="DE2" s="473"/>
      <c r="DF2" s="473"/>
      <c r="DG2" s="473"/>
      <c r="DH2" s="473"/>
      <c r="DI2" s="473"/>
      <c r="DJ2" s="473"/>
      <c r="DK2" s="473"/>
      <c r="DL2" s="473"/>
      <c r="DM2" s="473"/>
      <c r="DN2" s="473"/>
      <c r="DO2" s="473"/>
      <c r="DP2" s="473"/>
      <c r="DQ2" s="473"/>
      <c r="DR2" s="473"/>
      <c r="DS2" s="473"/>
      <c r="DT2" s="473"/>
      <c r="DU2" s="473"/>
      <c r="DV2" s="473"/>
      <c r="DW2" s="473"/>
      <c r="DX2" s="473"/>
      <c r="DY2" s="473"/>
      <c r="DZ2" s="473"/>
      <c r="EA2" s="473"/>
      <c r="EB2" s="473"/>
      <c r="EC2" s="473"/>
      <c r="ED2" s="473"/>
      <c r="EE2" s="473"/>
      <c r="EF2" s="473"/>
      <c r="EG2" s="473"/>
      <c r="EH2" s="473"/>
      <c r="EI2" s="473"/>
      <c r="EJ2" s="473"/>
      <c r="EK2" s="473"/>
      <c r="EL2" s="473"/>
      <c r="EM2" s="473"/>
      <c r="EN2" s="473"/>
      <c r="EO2" s="473"/>
      <c r="EP2" s="473"/>
      <c r="EQ2" s="473"/>
      <c r="ER2" s="473"/>
      <c r="ES2" s="473"/>
      <c r="ET2" s="473"/>
      <c r="EU2" s="473"/>
      <c r="EV2" s="473"/>
      <c r="EW2" s="473"/>
      <c r="EX2" s="473"/>
      <c r="EY2" s="473"/>
      <c r="EZ2" s="473"/>
      <c r="FA2" s="473"/>
      <c r="FB2" s="473"/>
      <c r="FC2" s="473"/>
      <c r="FD2" s="473"/>
      <c r="FE2" s="473"/>
      <c r="FF2" s="473"/>
      <c r="FG2" s="473"/>
      <c r="FH2" s="473"/>
      <c r="FI2" s="473"/>
      <c r="FJ2" s="473"/>
      <c r="FK2" s="473"/>
      <c r="FL2" s="473"/>
      <c r="FM2" s="473"/>
      <c r="FN2" s="473"/>
      <c r="FO2" s="473"/>
      <c r="FP2" s="473"/>
      <c r="FQ2" s="473"/>
      <c r="FR2" s="473"/>
      <c r="FS2" s="473"/>
      <c r="FT2" s="473"/>
      <c r="FU2" s="473"/>
      <c r="FV2" s="473"/>
      <c r="FW2" s="473"/>
      <c r="FX2" s="473"/>
      <c r="FY2" s="473"/>
      <c r="FZ2" s="473"/>
      <c r="GA2" s="473"/>
      <c r="GB2" s="473"/>
      <c r="GC2" s="473"/>
      <c r="GD2" s="473"/>
      <c r="GE2" s="473"/>
      <c r="GF2" s="473"/>
      <c r="GG2" s="473"/>
      <c r="GH2" s="473"/>
      <c r="GI2" s="473"/>
      <c r="GJ2" s="473"/>
      <c r="GK2" s="473"/>
      <c r="GL2" s="473"/>
      <c r="GM2" s="473"/>
      <c r="GN2" s="473"/>
      <c r="GO2" s="473"/>
      <c r="GP2" s="473"/>
      <c r="GQ2" s="473"/>
      <c r="GR2" s="473"/>
      <c r="GS2" s="473"/>
      <c r="GT2" s="473"/>
      <c r="GU2" s="473"/>
      <c r="GV2" s="473"/>
      <c r="GW2" s="473"/>
      <c r="GX2" s="473"/>
      <c r="GY2" s="473"/>
      <c r="GZ2" s="473"/>
      <c r="HA2" s="473"/>
      <c r="HB2" s="473"/>
      <c r="HC2" s="473"/>
      <c r="HD2" s="473"/>
      <c r="HE2" s="473"/>
      <c r="HF2" s="473"/>
      <c r="HG2" s="473"/>
      <c r="HH2" s="473"/>
      <c r="HI2" s="473"/>
      <c r="HJ2" s="473"/>
      <c r="HK2" s="473"/>
      <c r="HL2" s="473"/>
      <c r="HM2" s="473"/>
      <c r="HN2" s="473"/>
      <c r="HO2" s="473"/>
      <c r="HP2" s="473"/>
      <c r="HQ2" s="473"/>
      <c r="HR2" s="473"/>
      <c r="HS2" s="473"/>
      <c r="HT2" s="473"/>
      <c r="HU2" s="473"/>
      <c r="HV2" s="473"/>
      <c r="HW2" s="473"/>
      <c r="HX2" s="473"/>
      <c r="HY2" s="473"/>
      <c r="HZ2" s="473"/>
      <c r="IA2" s="473"/>
      <c r="IB2" s="473"/>
      <c r="IC2" s="473"/>
      <c r="ID2" s="473"/>
      <c r="IE2" s="473"/>
      <c r="IF2" s="473"/>
      <c r="IG2" s="473"/>
      <c r="IH2" s="473"/>
      <c r="II2" s="473"/>
      <c r="IJ2" s="473"/>
      <c r="IK2" s="473"/>
      <c r="IL2" s="473"/>
      <c r="IM2" s="473"/>
      <c r="IN2" s="473"/>
      <c r="IO2" s="473"/>
      <c r="IP2" s="473"/>
      <c r="IQ2" s="473"/>
      <c r="IR2" s="473"/>
      <c r="IS2" s="473"/>
      <c r="IT2" s="473"/>
      <c r="IU2" s="473"/>
      <c r="IV2" s="473"/>
    </row>
    <row r="3" spans="1:256" ht="13.5" customHeight="1">
      <c r="A3" s="218" t="s">
        <v>276</v>
      </c>
      <c r="B3" s="287"/>
      <c r="C3" s="287"/>
      <c r="D3" s="287"/>
      <c r="E3" s="474"/>
      <c r="F3" s="475"/>
      <c r="G3" s="475"/>
      <c r="H3" s="473"/>
      <c r="I3" s="473"/>
    </row>
    <row r="4" spans="1:256" ht="13.5" customHeight="1">
      <c r="A4" s="86" t="s">
        <v>541</v>
      </c>
      <c r="B4" s="288"/>
      <c r="C4" s="288"/>
      <c r="D4" s="288"/>
      <c r="E4" s="474"/>
      <c r="F4" s="475"/>
      <c r="G4" s="475"/>
      <c r="H4" s="473"/>
      <c r="I4" s="473"/>
    </row>
    <row r="5" spans="1:256" ht="13.5" customHeight="1">
      <c r="A5" s="87" t="s">
        <v>277</v>
      </c>
      <c r="B5" s="87"/>
      <c r="C5" s="87"/>
      <c r="D5" s="87"/>
      <c r="E5" s="87"/>
      <c r="F5" s="87"/>
      <c r="G5" s="84"/>
      <c r="H5" s="84"/>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c r="CY5" s="141"/>
      <c r="CZ5" s="141"/>
      <c r="DA5" s="141"/>
      <c r="DB5" s="141"/>
      <c r="DC5" s="141"/>
      <c r="DD5" s="141"/>
      <c r="DE5" s="141"/>
      <c r="DF5" s="141"/>
      <c r="DG5" s="141"/>
      <c r="DH5" s="141"/>
      <c r="DI5" s="141"/>
      <c r="DJ5" s="141"/>
      <c r="DK5" s="141"/>
      <c r="DL5" s="141"/>
      <c r="DM5" s="141"/>
      <c r="DN5" s="141"/>
      <c r="DO5" s="141"/>
      <c r="DP5" s="141"/>
      <c r="DQ5" s="141"/>
      <c r="DR5" s="141"/>
      <c r="DS5" s="141"/>
      <c r="DT5" s="141"/>
      <c r="DU5" s="141"/>
      <c r="DV5" s="141"/>
      <c r="DW5" s="141"/>
      <c r="DX5" s="141"/>
      <c r="DY5" s="141"/>
      <c r="DZ5" s="141"/>
      <c r="EA5" s="141"/>
      <c r="EB5" s="141"/>
      <c r="EC5" s="141"/>
      <c r="ED5" s="141"/>
      <c r="EE5" s="141"/>
      <c r="EF5" s="141"/>
      <c r="EG5" s="141"/>
      <c r="EH5" s="141"/>
      <c r="EI5" s="141"/>
      <c r="EJ5" s="141"/>
      <c r="EK5" s="141"/>
      <c r="EL5" s="141"/>
      <c r="EM5" s="141"/>
      <c r="EN5" s="141"/>
      <c r="EO5" s="141"/>
      <c r="EP5" s="141"/>
      <c r="EQ5" s="141"/>
      <c r="ER5" s="141"/>
      <c r="ES5" s="141"/>
      <c r="ET5" s="141"/>
      <c r="EU5" s="141"/>
      <c r="EV5" s="141"/>
      <c r="EW5" s="141"/>
      <c r="EX5" s="141"/>
      <c r="EY5" s="141"/>
      <c r="EZ5" s="141"/>
      <c r="FA5" s="141"/>
      <c r="FB5" s="141"/>
      <c r="FC5" s="141"/>
      <c r="FD5" s="141"/>
      <c r="FE5" s="141"/>
      <c r="FF5" s="141"/>
      <c r="FG5" s="141"/>
      <c r="FH5" s="141"/>
      <c r="FI5" s="141"/>
      <c r="FJ5" s="141"/>
      <c r="FK5" s="141"/>
      <c r="FL5" s="141"/>
      <c r="FM5" s="141"/>
      <c r="FN5" s="141"/>
      <c r="FO5" s="141"/>
      <c r="FP5" s="141"/>
      <c r="FQ5" s="141"/>
      <c r="FR5" s="141"/>
      <c r="FS5" s="141"/>
      <c r="FT5" s="141"/>
      <c r="FU5" s="141"/>
      <c r="FV5" s="141"/>
      <c r="FW5" s="141"/>
      <c r="FX5" s="141"/>
      <c r="FY5" s="141"/>
      <c r="FZ5" s="141"/>
      <c r="GA5" s="141"/>
      <c r="GB5" s="141"/>
      <c r="GC5" s="141"/>
      <c r="GD5" s="141"/>
      <c r="GE5" s="141"/>
      <c r="GF5" s="141"/>
      <c r="GG5" s="141"/>
      <c r="GH5" s="141"/>
      <c r="GI5" s="141"/>
      <c r="GJ5" s="141"/>
      <c r="GK5" s="141"/>
      <c r="GL5" s="141"/>
      <c r="GM5" s="141"/>
      <c r="GN5" s="141"/>
      <c r="GO5" s="141"/>
      <c r="GP5" s="141"/>
      <c r="GQ5" s="141"/>
      <c r="GR5" s="141"/>
      <c r="GS5" s="141"/>
      <c r="GT5" s="141"/>
      <c r="GU5" s="141"/>
      <c r="GV5" s="141"/>
      <c r="GW5" s="141"/>
      <c r="GX5" s="141"/>
      <c r="GY5" s="141"/>
      <c r="GZ5" s="141"/>
      <c r="HA5" s="141"/>
      <c r="HB5" s="141"/>
      <c r="HC5" s="141"/>
      <c r="HD5" s="141"/>
      <c r="HE5" s="141"/>
      <c r="HF5" s="141"/>
      <c r="HG5" s="141"/>
      <c r="HH5" s="141"/>
      <c r="HI5" s="141"/>
      <c r="HJ5" s="141"/>
      <c r="HK5" s="141"/>
      <c r="HL5" s="141"/>
      <c r="HM5" s="141"/>
      <c r="HN5" s="141"/>
      <c r="HO5" s="141"/>
      <c r="HP5" s="141"/>
      <c r="HQ5" s="141"/>
      <c r="HR5" s="141"/>
      <c r="HS5" s="141"/>
      <c r="HT5" s="141"/>
      <c r="HU5" s="141"/>
      <c r="HV5" s="141"/>
      <c r="HW5" s="141"/>
      <c r="HX5" s="141"/>
      <c r="HY5" s="141"/>
      <c r="HZ5" s="141"/>
      <c r="IA5" s="141"/>
      <c r="IB5" s="141"/>
      <c r="IC5" s="141"/>
      <c r="ID5" s="141"/>
      <c r="IE5" s="141"/>
      <c r="IF5" s="141"/>
      <c r="IG5" s="141"/>
      <c r="IH5" s="141"/>
      <c r="II5" s="141"/>
      <c r="IJ5" s="141"/>
      <c r="IK5" s="141"/>
      <c r="IL5" s="141"/>
      <c r="IM5" s="141"/>
      <c r="IN5" s="141"/>
      <c r="IO5" s="141"/>
      <c r="IP5" s="141"/>
      <c r="IQ5" s="141"/>
      <c r="IR5" s="141"/>
      <c r="IS5" s="141"/>
      <c r="IT5" s="141"/>
      <c r="IU5" s="141"/>
      <c r="IV5" s="141"/>
    </row>
    <row r="6" spans="1:256" ht="15">
      <c r="A6" s="475"/>
      <c r="B6" s="475"/>
      <c r="C6" s="475"/>
      <c r="D6" s="476"/>
      <c r="E6" s="477"/>
      <c r="F6" s="475"/>
      <c r="G6" s="475"/>
      <c r="H6" s="475"/>
      <c r="I6" s="478"/>
    </row>
    <row r="7" spans="1:256" ht="22.5">
      <c r="A7" s="479" t="s">
        <v>81</v>
      </c>
      <c r="B7" s="479" t="s">
        <v>82</v>
      </c>
      <c r="C7" s="479" t="s">
        <v>83</v>
      </c>
      <c r="D7" s="479" t="s">
        <v>84</v>
      </c>
      <c r="E7" s="479" t="s">
        <v>85</v>
      </c>
      <c r="F7" s="479" t="s">
        <v>86</v>
      </c>
      <c r="G7" s="479" t="s">
        <v>87</v>
      </c>
      <c r="H7" s="480" t="s">
        <v>17</v>
      </c>
      <c r="I7" s="481" t="s">
        <v>39</v>
      </c>
    </row>
    <row r="8" spans="1:256">
      <c r="A8" s="479" t="s">
        <v>88</v>
      </c>
      <c r="B8" s="479" t="s">
        <v>89</v>
      </c>
      <c r="C8" s="479">
        <v>3</v>
      </c>
      <c r="D8" s="479">
        <v>4</v>
      </c>
      <c r="E8" s="479">
        <v>5</v>
      </c>
      <c r="F8" s="479">
        <v>6</v>
      </c>
      <c r="G8" s="479">
        <v>7</v>
      </c>
      <c r="H8" s="480">
        <v>8</v>
      </c>
      <c r="I8" s="481">
        <v>9</v>
      </c>
    </row>
    <row r="9" spans="1:256" ht="21" customHeight="1">
      <c r="A9" s="482"/>
      <c r="B9" s="483"/>
      <c r="C9" s="483" t="s">
        <v>108</v>
      </c>
      <c r="D9" s="483" t="s">
        <v>109</v>
      </c>
      <c r="E9" s="483"/>
      <c r="F9" s="484"/>
      <c r="G9" s="485"/>
      <c r="H9" s="485">
        <f>H10+H86+H97+H113+H156</f>
        <v>0</v>
      </c>
      <c r="I9" s="473"/>
    </row>
    <row r="10" spans="1:256" ht="13.5" customHeight="1">
      <c r="A10" s="486"/>
      <c r="B10" s="486"/>
      <c r="C10" s="487" t="s">
        <v>88</v>
      </c>
      <c r="D10" s="487" t="s">
        <v>110</v>
      </c>
      <c r="E10" s="488"/>
      <c r="F10" s="489"/>
      <c r="G10" s="490"/>
      <c r="H10" s="490">
        <f>SUM(H11:H79)</f>
        <v>0</v>
      </c>
      <c r="I10" s="491"/>
    </row>
    <row r="11" spans="1:256" ht="13.5" customHeight="1">
      <c r="A11" s="492">
        <v>1</v>
      </c>
      <c r="B11" s="493">
        <v>221</v>
      </c>
      <c r="C11" s="493">
        <v>113107124</v>
      </c>
      <c r="D11" s="493" t="s">
        <v>493</v>
      </c>
      <c r="E11" s="493" t="s">
        <v>113</v>
      </c>
      <c r="F11" s="494">
        <f>SUM(F12)</f>
        <v>9.5399999999999991</v>
      </c>
      <c r="G11" s="144"/>
      <c r="H11" s="495">
        <f>F11*G11</f>
        <v>0</v>
      </c>
      <c r="I11" s="496" t="s">
        <v>623</v>
      </c>
      <c r="J11" s="497"/>
      <c r="K11" s="498"/>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473"/>
      <c r="AU11" s="473"/>
      <c r="AV11" s="473"/>
      <c r="AW11" s="473"/>
      <c r="AX11" s="473"/>
      <c r="AY11" s="473"/>
      <c r="AZ11" s="473"/>
      <c r="BA11" s="473"/>
      <c r="BB11" s="473"/>
      <c r="BC11" s="473"/>
      <c r="BD11" s="473"/>
      <c r="BE11" s="473"/>
      <c r="BF11" s="473"/>
      <c r="BG11" s="473"/>
      <c r="BH11" s="473"/>
      <c r="BI11" s="473"/>
      <c r="BJ11" s="473"/>
      <c r="BK11" s="473"/>
      <c r="BL11" s="473"/>
      <c r="BM11" s="473"/>
      <c r="BN11" s="473"/>
      <c r="BO11" s="473"/>
      <c r="BP11" s="473"/>
      <c r="BQ11" s="473"/>
      <c r="BR11" s="473"/>
      <c r="BS11" s="473"/>
      <c r="BT11" s="473"/>
      <c r="BU11" s="473"/>
      <c r="BV11" s="473"/>
      <c r="BW11" s="473"/>
      <c r="BX11" s="473"/>
      <c r="BY11" s="473"/>
      <c r="BZ11" s="473"/>
      <c r="CA11" s="473"/>
      <c r="CB11" s="473"/>
      <c r="CC11" s="473"/>
      <c r="CD11" s="473"/>
      <c r="CE11" s="473"/>
      <c r="CF11" s="473"/>
      <c r="CG11" s="473"/>
      <c r="CH11" s="473"/>
      <c r="CI11" s="473"/>
      <c r="CJ11" s="473"/>
      <c r="CK11" s="473"/>
      <c r="CL11" s="473"/>
      <c r="CM11" s="473"/>
      <c r="CN11" s="473"/>
      <c r="CO11" s="473"/>
      <c r="CP11" s="473"/>
      <c r="CQ11" s="473"/>
      <c r="CR11" s="473"/>
      <c r="CS11" s="473"/>
      <c r="CT11" s="473"/>
      <c r="CU11" s="473"/>
      <c r="CV11" s="473"/>
      <c r="CW11" s="473"/>
      <c r="CX11" s="473"/>
      <c r="CY11" s="473"/>
      <c r="CZ11" s="473"/>
      <c r="DA11" s="473"/>
      <c r="DB11" s="473"/>
      <c r="DC11" s="473"/>
      <c r="DD11" s="473"/>
      <c r="DE11" s="473"/>
      <c r="DF11" s="473"/>
      <c r="DG11" s="473"/>
      <c r="DH11" s="473"/>
      <c r="DI11" s="473"/>
      <c r="DJ11" s="473"/>
      <c r="DK11" s="473"/>
      <c r="DL11" s="473"/>
      <c r="DM11" s="473"/>
      <c r="DN11" s="473"/>
      <c r="DO11" s="473"/>
      <c r="DP11" s="473"/>
      <c r="DQ11" s="473"/>
      <c r="DR11" s="473"/>
      <c r="DS11" s="473"/>
      <c r="DT11" s="473"/>
      <c r="DU11" s="473"/>
      <c r="DV11" s="473"/>
      <c r="DW11" s="473"/>
      <c r="DX11" s="473"/>
      <c r="DY11" s="473"/>
      <c r="DZ11" s="473"/>
      <c r="EA11" s="473"/>
      <c r="EB11" s="473"/>
      <c r="EC11" s="473"/>
      <c r="ED11" s="473"/>
      <c r="EE11" s="473"/>
      <c r="EF11" s="473"/>
      <c r="EG11" s="473"/>
      <c r="EH11" s="473"/>
      <c r="EI11" s="473"/>
      <c r="EJ11" s="473"/>
      <c r="EK11" s="473"/>
      <c r="EL11" s="473"/>
      <c r="EM11" s="473"/>
      <c r="EN11" s="473"/>
      <c r="EO11" s="473"/>
      <c r="EP11" s="473"/>
      <c r="EQ11" s="473"/>
      <c r="ER11" s="473"/>
      <c r="ES11" s="473"/>
      <c r="ET11" s="473"/>
      <c r="EU11" s="473"/>
      <c r="EV11" s="473"/>
      <c r="EW11" s="473"/>
      <c r="EX11" s="473"/>
      <c r="EY11" s="473"/>
      <c r="EZ11" s="473"/>
      <c r="FA11" s="473"/>
      <c r="FB11" s="473"/>
      <c r="FC11" s="473"/>
      <c r="FD11" s="473"/>
      <c r="FE11" s="473"/>
      <c r="FF11" s="473"/>
      <c r="FG11" s="473"/>
      <c r="FH11" s="473"/>
      <c r="FI11" s="473"/>
      <c r="FJ11" s="473"/>
      <c r="FK11" s="473"/>
      <c r="FL11" s="473"/>
      <c r="FM11" s="473"/>
      <c r="FN11" s="473"/>
      <c r="FO11" s="473"/>
      <c r="FP11" s="473"/>
      <c r="FQ11" s="473"/>
      <c r="FR11" s="473"/>
      <c r="FS11" s="473"/>
      <c r="FT11" s="473"/>
      <c r="FU11" s="473"/>
      <c r="FV11" s="473"/>
      <c r="FW11" s="473"/>
      <c r="FX11" s="473"/>
      <c r="FY11" s="473"/>
      <c r="FZ11" s="473"/>
      <c r="GA11" s="473"/>
      <c r="GB11" s="473"/>
      <c r="GC11" s="473"/>
      <c r="GD11" s="473"/>
      <c r="GE11" s="473"/>
      <c r="GF11" s="473"/>
      <c r="GG11" s="473"/>
      <c r="GH11" s="473"/>
      <c r="GI11" s="473"/>
      <c r="GJ11" s="473"/>
      <c r="GK11" s="473"/>
      <c r="GL11" s="473"/>
      <c r="GM11" s="473"/>
      <c r="GN11" s="473"/>
      <c r="GO11" s="473"/>
      <c r="GP11" s="473"/>
      <c r="GQ11" s="473"/>
      <c r="GR11" s="473"/>
      <c r="GS11" s="473"/>
      <c r="GT11" s="473"/>
      <c r="GU11" s="473"/>
      <c r="GV11" s="473"/>
      <c r="GW11" s="473"/>
      <c r="GX11" s="473"/>
      <c r="GY11" s="473"/>
      <c r="GZ11" s="473"/>
      <c r="HA11" s="473"/>
      <c r="HB11" s="473"/>
      <c r="HC11" s="473"/>
      <c r="HD11" s="473"/>
      <c r="HE11" s="473"/>
      <c r="HF11" s="473"/>
      <c r="HG11" s="473"/>
      <c r="HH11" s="473"/>
      <c r="HI11" s="473"/>
      <c r="HJ11" s="473"/>
      <c r="HK11" s="473"/>
      <c r="HL11" s="473"/>
      <c r="HM11" s="473"/>
      <c r="HN11" s="473"/>
      <c r="HO11" s="473"/>
      <c r="HP11" s="473"/>
      <c r="HQ11" s="473"/>
      <c r="HR11" s="473"/>
      <c r="HS11" s="473"/>
      <c r="HT11" s="473"/>
      <c r="HU11" s="473"/>
      <c r="HV11" s="473"/>
      <c r="HW11" s="473"/>
      <c r="HX11" s="473"/>
      <c r="HY11" s="473"/>
      <c r="HZ11" s="473"/>
      <c r="IA11" s="473"/>
      <c r="IB11" s="473"/>
      <c r="IC11" s="473"/>
      <c r="ID11" s="473"/>
      <c r="IE11" s="473"/>
      <c r="IF11" s="473"/>
      <c r="IG11" s="473"/>
      <c r="IH11" s="473"/>
      <c r="II11" s="473"/>
      <c r="IJ11" s="473"/>
      <c r="IK11" s="473"/>
      <c r="IL11" s="473"/>
      <c r="IM11" s="473"/>
      <c r="IN11" s="473"/>
      <c r="IO11" s="473"/>
      <c r="IP11" s="473"/>
      <c r="IQ11" s="473"/>
      <c r="IR11" s="473"/>
      <c r="IS11" s="473"/>
      <c r="IT11" s="473"/>
      <c r="IU11" s="473"/>
      <c r="IV11" s="473"/>
    </row>
    <row r="12" spans="1:256" ht="27" customHeight="1">
      <c r="A12" s="499"/>
      <c r="B12" s="414"/>
      <c r="C12" s="403"/>
      <c r="D12" s="403" t="s">
        <v>496</v>
      </c>
      <c r="E12" s="403"/>
      <c r="F12" s="500">
        <f>(5.3*(0.8+0.5*2))</f>
        <v>9.5399999999999991</v>
      </c>
      <c r="G12" s="426"/>
      <c r="H12" s="426"/>
      <c r="I12" s="501"/>
      <c r="J12" s="497"/>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3"/>
      <c r="AY12" s="473"/>
      <c r="AZ12" s="473"/>
      <c r="BA12" s="473"/>
      <c r="BB12" s="473"/>
      <c r="BC12" s="473"/>
      <c r="BD12" s="473"/>
      <c r="BE12" s="473"/>
      <c r="BF12" s="473"/>
      <c r="BG12" s="473"/>
      <c r="BH12" s="473"/>
      <c r="BI12" s="473"/>
      <c r="BJ12" s="473"/>
      <c r="BK12" s="473"/>
      <c r="BL12" s="473"/>
      <c r="BM12" s="473"/>
      <c r="BN12" s="473"/>
      <c r="BO12" s="473"/>
      <c r="BP12" s="473"/>
      <c r="BQ12" s="473"/>
      <c r="BR12" s="473"/>
      <c r="BS12" s="473"/>
      <c r="BT12" s="473"/>
      <c r="BU12" s="473"/>
      <c r="BV12" s="473"/>
      <c r="BW12" s="473"/>
      <c r="BX12" s="473"/>
      <c r="BY12" s="473"/>
      <c r="BZ12" s="473"/>
      <c r="CA12" s="473"/>
      <c r="CB12" s="473"/>
      <c r="CC12" s="473"/>
      <c r="CD12" s="473"/>
      <c r="CE12" s="473"/>
      <c r="CF12" s="473"/>
      <c r="CG12" s="473"/>
      <c r="CH12" s="473"/>
      <c r="CI12" s="473"/>
      <c r="CJ12" s="473"/>
      <c r="CK12" s="473"/>
      <c r="CL12" s="473"/>
      <c r="CM12" s="473"/>
      <c r="CN12" s="473"/>
      <c r="CO12" s="473"/>
      <c r="CP12" s="473"/>
      <c r="CQ12" s="473"/>
      <c r="CR12" s="473"/>
      <c r="CS12" s="473"/>
      <c r="CT12" s="473"/>
      <c r="CU12" s="473"/>
      <c r="CV12" s="473"/>
      <c r="CW12" s="473"/>
      <c r="CX12" s="473"/>
      <c r="CY12" s="473"/>
      <c r="CZ12" s="473"/>
      <c r="DA12" s="473"/>
      <c r="DB12" s="473"/>
      <c r="DC12" s="473"/>
      <c r="DD12" s="473"/>
      <c r="DE12" s="473"/>
      <c r="DF12" s="473"/>
      <c r="DG12" s="473"/>
      <c r="DH12" s="473"/>
      <c r="DI12" s="473"/>
      <c r="DJ12" s="473"/>
      <c r="DK12" s="473"/>
      <c r="DL12" s="473"/>
      <c r="DM12" s="473"/>
      <c r="DN12" s="473"/>
      <c r="DO12" s="473"/>
      <c r="DP12" s="473"/>
      <c r="DQ12" s="473"/>
      <c r="DR12" s="473"/>
      <c r="DS12" s="473"/>
      <c r="DT12" s="473"/>
      <c r="DU12" s="473"/>
      <c r="DV12" s="473"/>
      <c r="DW12" s="473"/>
      <c r="DX12" s="473"/>
      <c r="DY12" s="473"/>
      <c r="DZ12" s="473"/>
      <c r="EA12" s="473"/>
      <c r="EB12" s="473"/>
      <c r="EC12" s="473"/>
      <c r="ED12" s="473"/>
      <c r="EE12" s="473"/>
      <c r="EF12" s="473"/>
      <c r="EG12" s="473"/>
      <c r="EH12" s="473"/>
      <c r="EI12" s="473"/>
      <c r="EJ12" s="473"/>
      <c r="EK12" s="473"/>
      <c r="EL12" s="473"/>
      <c r="EM12" s="473"/>
      <c r="EN12" s="473"/>
      <c r="EO12" s="473"/>
      <c r="EP12" s="473"/>
      <c r="EQ12" s="473"/>
      <c r="ER12" s="473"/>
      <c r="ES12" s="473"/>
      <c r="ET12" s="473"/>
      <c r="EU12" s="473"/>
      <c r="EV12" s="473"/>
      <c r="EW12" s="473"/>
      <c r="EX12" s="473"/>
      <c r="EY12" s="473"/>
      <c r="EZ12" s="473"/>
      <c r="FA12" s="473"/>
      <c r="FB12" s="473"/>
      <c r="FC12" s="473"/>
      <c r="FD12" s="473"/>
      <c r="FE12" s="473"/>
      <c r="FF12" s="473"/>
      <c r="FG12" s="473"/>
      <c r="FH12" s="473"/>
      <c r="FI12" s="473"/>
      <c r="FJ12" s="473"/>
      <c r="FK12" s="473"/>
      <c r="FL12" s="473"/>
      <c r="FM12" s="473"/>
      <c r="FN12" s="473"/>
      <c r="FO12" s="473"/>
      <c r="FP12" s="473"/>
      <c r="FQ12" s="473"/>
      <c r="FR12" s="473"/>
      <c r="FS12" s="473"/>
      <c r="FT12" s="473"/>
      <c r="FU12" s="473"/>
      <c r="FV12" s="473"/>
      <c r="FW12" s="473"/>
      <c r="FX12" s="473"/>
      <c r="FY12" s="473"/>
      <c r="FZ12" s="473"/>
      <c r="GA12" s="473"/>
      <c r="GB12" s="473"/>
      <c r="GC12" s="473"/>
      <c r="GD12" s="473"/>
      <c r="GE12" s="473"/>
      <c r="GF12" s="473"/>
      <c r="GG12" s="473"/>
      <c r="GH12" s="473"/>
      <c r="GI12" s="473"/>
      <c r="GJ12" s="473"/>
      <c r="GK12" s="473"/>
      <c r="GL12" s="473"/>
      <c r="GM12" s="473"/>
      <c r="GN12" s="473"/>
      <c r="GO12" s="473"/>
      <c r="GP12" s="473"/>
      <c r="GQ12" s="473"/>
      <c r="GR12" s="473"/>
      <c r="GS12" s="473"/>
      <c r="GT12" s="473"/>
      <c r="GU12" s="473"/>
      <c r="GV12" s="473"/>
      <c r="GW12" s="473"/>
      <c r="GX12" s="473"/>
      <c r="GY12" s="473"/>
      <c r="GZ12" s="473"/>
      <c r="HA12" s="473"/>
      <c r="HB12" s="473"/>
      <c r="HC12" s="473"/>
      <c r="HD12" s="473"/>
      <c r="HE12" s="473"/>
      <c r="HF12" s="473"/>
      <c r="HG12" s="473"/>
      <c r="HH12" s="473"/>
      <c r="HI12" s="473"/>
      <c r="HJ12" s="473"/>
      <c r="HK12" s="473"/>
      <c r="HL12" s="473"/>
      <c r="HM12" s="473"/>
      <c r="HN12" s="473"/>
      <c r="HO12" s="473"/>
      <c r="HP12" s="473"/>
      <c r="HQ12" s="473"/>
      <c r="HR12" s="473"/>
      <c r="HS12" s="473"/>
      <c r="HT12" s="473"/>
      <c r="HU12" s="473"/>
      <c r="HV12" s="473"/>
      <c r="HW12" s="473"/>
      <c r="HX12" s="473"/>
      <c r="HY12" s="473"/>
      <c r="HZ12" s="473"/>
      <c r="IA12" s="473"/>
      <c r="IB12" s="473"/>
      <c r="IC12" s="473"/>
      <c r="ID12" s="473"/>
      <c r="IE12" s="473"/>
      <c r="IF12" s="473"/>
      <c r="IG12" s="473"/>
      <c r="IH12" s="473"/>
      <c r="II12" s="473"/>
      <c r="IJ12" s="473"/>
      <c r="IK12" s="473"/>
      <c r="IL12" s="473"/>
      <c r="IM12" s="473"/>
      <c r="IN12" s="473"/>
      <c r="IO12" s="473"/>
      <c r="IP12" s="473"/>
      <c r="IQ12" s="473"/>
      <c r="IR12" s="473"/>
      <c r="IS12" s="473"/>
      <c r="IT12" s="473"/>
      <c r="IU12" s="473"/>
      <c r="IV12" s="473"/>
    </row>
    <row r="13" spans="1:256" ht="13.5" customHeight="1">
      <c r="A13" s="492">
        <v>2</v>
      </c>
      <c r="B13" s="493">
        <v>221</v>
      </c>
      <c r="C13" s="493">
        <v>113107144</v>
      </c>
      <c r="D13" s="493" t="s">
        <v>411</v>
      </c>
      <c r="E13" s="493" t="s">
        <v>113</v>
      </c>
      <c r="F13" s="494">
        <f>SUM(F14:F14)</f>
        <v>9.5399999999999991</v>
      </c>
      <c r="G13" s="144"/>
      <c r="H13" s="495">
        <f>F13*G13</f>
        <v>0</v>
      </c>
      <c r="I13" s="496" t="s">
        <v>623</v>
      </c>
      <c r="J13" s="497"/>
      <c r="K13" s="498"/>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73"/>
      <c r="AO13" s="473"/>
      <c r="AP13" s="473"/>
      <c r="AQ13" s="473"/>
      <c r="AR13" s="473"/>
      <c r="AS13" s="473"/>
      <c r="AT13" s="473"/>
      <c r="AU13" s="473"/>
      <c r="AV13" s="473"/>
      <c r="AW13" s="473"/>
      <c r="AX13" s="473"/>
      <c r="AY13" s="473"/>
      <c r="AZ13" s="473"/>
      <c r="BA13" s="473"/>
      <c r="BB13" s="473"/>
      <c r="BC13" s="473"/>
      <c r="BD13" s="473"/>
      <c r="BE13" s="473"/>
      <c r="BF13" s="473"/>
      <c r="BG13" s="473"/>
      <c r="BH13" s="473"/>
      <c r="BI13" s="473"/>
      <c r="BJ13" s="473"/>
      <c r="BK13" s="473"/>
      <c r="BL13" s="473"/>
      <c r="BM13" s="473"/>
      <c r="BN13" s="473"/>
      <c r="BO13" s="473"/>
      <c r="BP13" s="473"/>
      <c r="BQ13" s="473"/>
      <c r="BR13" s="473"/>
      <c r="BS13" s="473"/>
      <c r="BT13" s="473"/>
      <c r="BU13" s="473"/>
      <c r="BV13" s="473"/>
      <c r="BW13" s="473"/>
      <c r="BX13" s="473"/>
      <c r="BY13" s="473"/>
      <c r="BZ13" s="473"/>
      <c r="CA13" s="473"/>
      <c r="CB13" s="473"/>
      <c r="CC13" s="473"/>
      <c r="CD13" s="473"/>
      <c r="CE13" s="473"/>
      <c r="CF13" s="473"/>
      <c r="CG13" s="473"/>
      <c r="CH13" s="473"/>
      <c r="CI13" s="473"/>
      <c r="CJ13" s="473"/>
      <c r="CK13" s="473"/>
      <c r="CL13" s="473"/>
      <c r="CM13" s="473"/>
      <c r="CN13" s="473"/>
      <c r="CO13" s="473"/>
      <c r="CP13" s="473"/>
      <c r="CQ13" s="473"/>
      <c r="CR13" s="473"/>
      <c r="CS13" s="473"/>
      <c r="CT13" s="473"/>
      <c r="CU13" s="473"/>
      <c r="CV13" s="473"/>
      <c r="CW13" s="473"/>
      <c r="CX13" s="473"/>
      <c r="CY13" s="473"/>
      <c r="CZ13" s="473"/>
      <c r="DA13" s="473"/>
      <c r="DB13" s="473"/>
      <c r="DC13" s="473"/>
      <c r="DD13" s="473"/>
      <c r="DE13" s="473"/>
      <c r="DF13" s="473"/>
      <c r="DG13" s="473"/>
      <c r="DH13" s="473"/>
      <c r="DI13" s="473"/>
      <c r="DJ13" s="473"/>
      <c r="DK13" s="473"/>
      <c r="DL13" s="473"/>
      <c r="DM13" s="473"/>
      <c r="DN13" s="473"/>
      <c r="DO13" s="473"/>
      <c r="DP13" s="473"/>
      <c r="DQ13" s="473"/>
      <c r="DR13" s="473"/>
      <c r="DS13" s="473"/>
      <c r="DT13" s="473"/>
      <c r="DU13" s="473"/>
      <c r="DV13" s="473"/>
      <c r="DW13" s="473"/>
      <c r="DX13" s="473"/>
      <c r="DY13" s="473"/>
      <c r="DZ13" s="473"/>
      <c r="EA13" s="473"/>
      <c r="EB13" s="473"/>
      <c r="EC13" s="473"/>
      <c r="ED13" s="473"/>
      <c r="EE13" s="473"/>
      <c r="EF13" s="473"/>
      <c r="EG13" s="473"/>
      <c r="EH13" s="473"/>
      <c r="EI13" s="473"/>
      <c r="EJ13" s="473"/>
      <c r="EK13" s="473"/>
      <c r="EL13" s="473"/>
      <c r="EM13" s="473"/>
      <c r="EN13" s="473"/>
      <c r="EO13" s="473"/>
      <c r="EP13" s="473"/>
      <c r="EQ13" s="473"/>
      <c r="ER13" s="473"/>
      <c r="ES13" s="473"/>
      <c r="ET13" s="473"/>
      <c r="EU13" s="473"/>
      <c r="EV13" s="473"/>
      <c r="EW13" s="473"/>
      <c r="EX13" s="473"/>
      <c r="EY13" s="473"/>
      <c r="EZ13" s="473"/>
      <c r="FA13" s="473"/>
      <c r="FB13" s="473"/>
      <c r="FC13" s="473"/>
      <c r="FD13" s="473"/>
      <c r="FE13" s="473"/>
      <c r="FF13" s="473"/>
      <c r="FG13" s="473"/>
      <c r="FH13" s="473"/>
      <c r="FI13" s="473"/>
      <c r="FJ13" s="473"/>
      <c r="FK13" s="473"/>
      <c r="FL13" s="473"/>
      <c r="FM13" s="473"/>
      <c r="FN13" s="473"/>
      <c r="FO13" s="473"/>
      <c r="FP13" s="473"/>
      <c r="FQ13" s="473"/>
      <c r="FR13" s="473"/>
      <c r="FS13" s="473"/>
      <c r="FT13" s="473"/>
      <c r="FU13" s="473"/>
      <c r="FV13" s="473"/>
      <c r="FW13" s="473"/>
      <c r="FX13" s="473"/>
      <c r="FY13" s="473"/>
      <c r="FZ13" s="473"/>
      <c r="GA13" s="473"/>
      <c r="GB13" s="473"/>
      <c r="GC13" s="473"/>
      <c r="GD13" s="473"/>
      <c r="GE13" s="473"/>
      <c r="GF13" s="473"/>
      <c r="GG13" s="473"/>
      <c r="GH13" s="473"/>
      <c r="GI13" s="473"/>
      <c r="GJ13" s="473"/>
      <c r="GK13" s="473"/>
      <c r="GL13" s="473"/>
      <c r="GM13" s="473"/>
      <c r="GN13" s="473"/>
      <c r="GO13" s="473"/>
      <c r="GP13" s="473"/>
      <c r="GQ13" s="473"/>
      <c r="GR13" s="473"/>
      <c r="GS13" s="473"/>
      <c r="GT13" s="473"/>
      <c r="GU13" s="473"/>
      <c r="GV13" s="473"/>
      <c r="GW13" s="473"/>
      <c r="GX13" s="473"/>
      <c r="GY13" s="473"/>
      <c r="GZ13" s="473"/>
      <c r="HA13" s="473"/>
      <c r="HB13" s="473"/>
      <c r="HC13" s="473"/>
      <c r="HD13" s="473"/>
      <c r="HE13" s="473"/>
      <c r="HF13" s="473"/>
      <c r="HG13" s="473"/>
      <c r="HH13" s="473"/>
      <c r="HI13" s="473"/>
      <c r="HJ13" s="473"/>
      <c r="HK13" s="473"/>
      <c r="HL13" s="473"/>
      <c r="HM13" s="473"/>
      <c r="HN13" s="473"/>
      <c r="HO13" s="473"/>
      <c r="HP13" s="473"/>
      <c r="HQ13" s="473"/>
      <c r="HR13" s="473"/>
      <c r="HS13" s="473"/>
      <c r="HT13" s="473"/>
      <c r="HU13" s="473"/>
      <c r="HV13" s="473"/>
      <c r="HW13" s="473"/>
      <c r="HX13" s="473"/>
      <c r="HY13" s="473"/>
      <c r="HZ13" s="473"/>
      <c r="IA13" s="473"/>
      <c r="IB13" s="473"/>
      <c r="IC13" s="473"/>
      <c r="ID13" s="473"/>
      <c r="IE13" s="473"/>
      <c r="IF13" s="473"/>
      <c r="IG13" s="473"/>
      <c r="IH13" s="473"/>
      <c r="II13" s="473"/>
      <c r="IJ13" s="473"/>
      <c r="IK13" s="473"/>
      <c r="IL13" s="473"/>
      <c r="IM13" s="473"/>
      <c r="IN13" s="473"/>
      <c r="IO13" s="473"/>
      <c r="IP13" s="473"/>
      <c r="IQ13" s="473"/>
      <c r="IR13" s="473"/>
      <c r="IS13" s="473"/>
      <c r="IT13" s="473"/>
      <c r="IU13" s="473"/>
      <c r="IV13" s="473"/>
    </row>
    <row r="14" spans="1:256" ht="27" customHeight="1">
      <c r="A14" s="499"/>
      <c r="B14" s="414"/>
      <c r="C14" s="403"/>
      <c r="D14" s="502" t="s">
        <v>497</v>
      </c>
      <c r="E14" s="403"/>
      <c r="F14" s="500">
        <f>(5.3*(0.8+0.5*2))</f>
        <v>9.5399999999999991</v>
      </c>
      <c r="G14" s="426"/>
      <c r="H14" s="426"/>
      <c r="I14" s="501"/>
      <c r="J14" s="497"/>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73"/>
      <c r="AO14" s="473"/>
      <c r="AP14" s="473"/>
      <c r="AQ14" s="473"/>
      <c r="AR14" s="473"/>
      <c r="AS14" s="473"/>
      <c r="AT14" s="473"/>
      <c r="AU14" s="473"/>
      <c r="AV14" s="473"/>
      <c r="AW14" s="473"/>
      <c r="AX14" s="473"/>
      <c r="AY14" s="473"/>
      <c r="AZ14" s="473"/>
      <c r="BA14" s="473"/>
      <c r="BB14" s="473"/>
      <c r="BC14" s="473"/>
      <c r="BD14" s="473"/>
      <c r="BE14" s="473"/>
      <c r="BF14" s="473"/>
      <c r="BG14" s="473"/>
      <c r="BH14" s="473"/>
      <c r="BI14" s="473"/>
      <c r="BJ14" s="473"/>
      <c r="BK14" s="473"/>
      <c r="BL14" s="473"/>
      <c r="BM14" s="473"/>
      <c r="BN14" s="473"/>
      <c r="BO14" s="473"/>
      <c r="BP14" s="473"/>
      <c r="BQ14" s="473"/>
      <c r="BR14" s="473"/>
      <c r="BS14" s="473"/>
      <c r="BT14" s="473"/>
      <c r="BU14" s="473"/>
      <c r="BV14" s="473"/>
      <c r="BW14" s="473"/>
      <c r="BX14" s="473"/>
      <c r="BY14" s="473"/>
      <c r="BZ14" s="473"/>
      <c r="CA14" s="473"/>
      <c r="CB14" s="473"/>
      <c r="CC14" s="473"/>
      <c r="CD14" s="473"/>
      <c r="CE14" s="473"/>
      <c r="CF14" s="473"/>
      <c r="CG14" s="473"/>
      <c r="CH14" s="473"/>
      <c r="CI14" s="473"/>
      <c r="CJ14" s="473"/>
      <c r="CK14" s="473"/>
      <c r="CL14" s="473"/>
      <c r="CM14" s="473"/>
      <c r="CN14" s="473"/>
      <c r="CO14" s="473"/>
      <c r="CP14" s="473"/>
      <c r="CQ14" s="473"/>
      <c r="CR14" s="473"/>
      <c r="CS14" s="473"/>
      <c r="CT14" s="473"/>
      <c r="CU14" s="473"/>
      <c r="CV14" s="473"/>
      <c r="CW14" s="473"/>
      <c r="CX14" s="473"/>
      <c r="CY14" s="473"/>
      <c r="CZ14" s="473"/>
      <c r="DA14" s="473"/>
      <c r="DB14" s="473"/>
      <c r="DC14" s="473"/>
      <c r="DD14" s="473"/>
      <c r="DE14" s="473"/>
      <c r="DF14" s="473"/>
      <c r="DG14" s="473"/>
      <c r="DH14" s="473"/>
      <c r="DI14" s="473"/>
      <c r="DJ14" s="473"/>
      <c r="DK14" s="473"/>
      <c r="DL14" s="473"/>
      <c r="DM14" s="473"/>
      <c r="DN14" s="473"/>
      <c r="DO14" s="473"/>
      <c r="DP14" s="473"/>
      <c r="DQ14" s="473"/>
      <c r="DR14" s="473"/>
      <c r="DS14" s="473"/>
      <c r="DT14" s="473"/>
      <c r="DU14" s="473"/>
      <c r="DV14" s="473"/>
      <c r="DW14" s="473"/>
      <c r="DX14" s="473"/>
      <c r="DY14" s="473"/>
      <c r="DZ14" s="473"/>
      <c r="EA14" s="473"/>
      <c r="EB14" s="473"/>
      <c r="EC14" s="473"/>
      <c r="ED14" s="473"/>
      <c r="EE14" s="473"/>
      <c r="EF14" s="473"/>
      <c r="EG14" s="473"/>
      <c r="EH14" s="473"/>
      <c r="EI14" s="473"/>
      <c r="EJ14" s="473"/>
      <c r="EK14" s="473"/>
      <c r="EL14" s="473"/>
      <c r="EM14" s="473"/>
      <c r="EN14" s="473"/>
      <c r="EO14" s="473"/>
      <c r="EP14" s="473"/>
      <c r="EQ14" s="473"/>
      <c r="ER14" s="473"/>
      <c r="ES14" s="473"/>
      <c r="ET14" s="473"/>
      <c r="EU14" s="473"/>
      <c r="EV14" s="473"/>
      <c r="EW14" s="473"/>
      <c r="EX14" s="473"/>
      <c r="EY14" s="473"/>
      <c r="EZ14" s="473"/>
      <c r="FA14" s="473"/>
      <c r="FB14" s="473"/>
      <c r="FC14" s="473"/>
      <c r="FD14" s="473"/>
      <c r="FE14" s="473"/>
      <c r="FF14" s="473"/>
      <c r="FG14" s="473"/>
      <c r="FH14" s="473"/>
      <c r="FI14" s="473"/>
      <c r="FJ14" s="473"/>
      <c r="FK14" s="473"/>
      <c r="FL14" s="473"/>
      <c r="FM14" s="473"/>
      <c r="FN14" s="473"/>
      <c r="FO14" s="473"/>
      <c r="FP14" s="473"/>
      <c r="FQ14" s="473"/>
      <c r="FR14" s="473"/>
      <c r="FS14" s="473"/>
      <c r="FT14" s="473"/>
      <c r="FU14" s="473"/>
      <c r="FV14" s="473"/>
      <c r="FW14" s="473"/>
      <c r="FX14" s="473"/>
      <c r="FY14" s="473"/>
      <c r="FZ14" s="473"/>
      <c r="GA14" s="473"/>
      <c r="GB14" s="473"/>
      <c r="GC14" s="473"/>
      <c r="GD14" s="473"/>
      <c r="GE14" s="473"/>
      <c r="GF14" s="473"/>
      <c r="GG14" s="473"/>
      <c r="GH14" s="473"/>
      <c r="GI14" s="473"/>
      <c r="GJ14" s="473"/>
      <c r="GK14" s="473"/>
      <c r="GL14" s="473"/>
      <c r="GM14" s="473"/>
      <c r="GN14" s="473"/>
      <c r="GO14" s="473"/>
      <c r="GP14" s="473"/>
      <c r="GQ14" s="473"/>
      <c r="GR14" s="473"/>
      <c r="GS14" s="473"/>
      <c r="GT14" s="473"/>
      <c r="GU14" s="473"/>
      <c r="GV14" s="473"/>
      <c r="GW14" s="473"/>
      <c r="GX14" s="473"/>
      <c r="GY14" s="473"/>
      <c r="GZ14" s="473"/>
      <c r="HA14" s="473"/>
      <c r="HB14" s="473"/>
      <c r="HC14" s="473"/>
      <c r="HD14" s="473"/>
      <c r="HE14" s="473"/>
      <c r="HF14" s="473"/>
      <c r="HG14" s="473"/>
      <c r="HH14" s="473"/>
      <c r="HI14" s="473"/>
      <c r="HJ14" s="473"/>
      <c r="HK14" s="473"/>
      <c r="HL14" s="473"/>
      <c r="HM14" s="473"/>
      <c r="HN14" s="473"/>
      <c r="HO14" s="473"/>
      <c r="HP14" s="473"/>
      <c r="HQ14" s="473"/>
      <c r="HR14" s="473"/>
      <c r="HS14" s="473"/>
      <c r="HT14" s="473"/>
      <c r="HU14" s="473"/>
      <c r="HV14" s="473"/>
      <c r="HW14" s="473"/>
      <c r="HX14" s="473"/>
      <c r="HY14" s="473"/>
      <c r="HZ14" s="473"/>
      <c r="IA14" s="473"/>
      <c r="IB14" s="473"/>
      <c r="IC14" s="473"/>
      <c r="ID14" s="473"/>
      <c r="IE14" s="473"/>
      <c r="IF14" s="473"/>
      <c r="IG14" s="473"/>
      <c r="IH14" s="473"/>
      <c r="II14" s="473"/>
      <c r="IJ14" s="473"/>
      <c r="IK14" s="473"/>
      <c r="IL14" s="473"/>
      <c r="IM14" s="473"/>
      <c r="IN14" s="473"/>
      <c r="IO14" s="473"/>
      <c r="IP14" s="473"/>
      <c r="IQ14" s="473"/>
      <c r="IR14" s="473"/>
      <c r="IS14" s="473"/>
      <c r="IT14" s="473"/>
      <c r="IU14" s="473"/>
      <c r="IV14" s="473"/>
    </row>
    <row r="15" spans="1:256" s="85" customFormat="1" ht="13.5" customHeight="1">
      <c r="A15" s="101" t="s">
        <v>90</v>
      </c>
      <c r="B15" s="142" t="s">
        <v>170</v>
      </c>
      <c r="C15" s="99">
        <v>113202111</v>
      </c>
      <c r="D15" s="99" t="s">
        <v>163</v>
      </c>
      <c r="E15" s="99" t="s">
        <v>164</v>
      </c>
      <c r="F15" s="92">
        <f>F16</f>
        <v>2</v>
      </c>
      <c r="G15" s="789"/>
      <c r="H15" s="148">
        <f>F15*G15</f>
        <v>0</v>
      </c>
      <c r="I15" s="100" t="s">
        <v>623</v>
      </c>
      <c r="J15" s="503"/>
      <c r="L15" s="504"/>
      <c r="M15" s="505"/>
    </row>
    <row r="16" spans="1:256" s="85" customFormat="1" ht="13.5" customHeight="1">
      <c r="A16" s="101"/>
      <c r="B16" s="142"/>
      <c r="C16" s="99"/>
      <c r="D16" s="102" t="s">
        <v>278</v>
      </c>
      <c r="E16" s="99"/>
      <c r="F16" s="103">
        <f>2</f>
        <v>2</v>
      </c>
      <c r="G16" s="148"/>
      <c r="H16" s="148"/>
      <c r="I16" s="100"/>
      <c r="L16" s="504"/>
    </row>
    <row r="17" spans="1:11" s="473" customFormat="1" ht="13.5" customHeight="1">
      <c r="A17" s="492">
        <v>4</v>
      </c>
      <c r="B17" s="493">
        <v>221</v>
      </c>
      <c r="C17" s="493">
        <v>113203111</v>
      </c>
      <c r="D17" s="493" t="s">
        <v>279</v>
      </c>
      <c r="E17" s="493" t="s">
        <v>164</v>
      </c>
      <c r="F17" s="494">
        <f>SUM(F18)</f>
        <v>4</v>
      </c>
      <c r="G17" s="144"/>
      <c r="H17" s="495">
        <f>F17*G17</f>
        <v>0</v>
      </c>
      <c r="I17" s="506" t="s">
        <v>623</v>
      </c>
      <c r="J17" s="497"/>
      <c r="K17" s="498"/>
    </row>
    <row r="18" spans="1:11" s="473" customFormat="1" ht="13.5" customHeight="1">
      <c r="A18" s="499"/>
      <c r="B18" s="414"/>
      <c r="C18" s="403"/>
      <c r="D18" s="403" t="s">
        <v>494</v>
      </c>
      <c r="E18" s="403"/>
      <c r="F18" s="500">
        <f>(2)*2</f>
        <v>4</v>
      </c>
      <c r="G18" s="426"/>
      <c r="H18" s="426"/>
      <c r="I18" s="501"/>
      <c r="J18" s="497"/>
      <c r="K18" s="498"/>
    </row>
    <row r="19" spans="1:11" s="473" customFormat="1" ht="13.5" customHeight="1">
      <c r="A19" s="499"/>
      <c r="B19" s="414"/>
      <c r="C19" s="403"/>
      <c r="D19" s="403" t="s">
        <v>166</v>
      </c>
      <c r="E19" s="403"/>
      <c r="F19" s="500"/>
      <c r="G19" s="426"/>
      <c r="H19" s="426"/>
      <c r="I19" s="501"/>
      <c r="J19" s="497"/>
      <c r="K19" s="498"/>
    </row>
    <row r="20" spans="1:11" ht="13.5" customHeight="1">
      <c r="A20" s="492">
        <v>5</v>
      </c>
      <c r="B20" s="493" t="s">
        <v>111</v>
      </c>
      <c r="C20" s="493">
        <v>115101201</v>
      </c>
      <c r="D20" s="493" t="s">
        <v>254</v>
      </c>
      <c r="E20" s="493" t="s">
        <v>252</v>
      </c>
      <c r="F20" s="494">
        <v>16</v>
      </c>
      <c r="G20" s="144"/>
      <c r="H20" s="495">
        <f t="shared" ref="H20:H28" si="0">F20*G20</f>
        <v>0</v>
      </c>
      <c r="I20" s="506" t="s">
        <v>623</v>
      </c>
    </row>
    <row r="21" spans="1:11" ht="13.5" customHeight="1">
      <c r="A21" s="492">
        <v>6</v>
      </c>
      <c r="B21" s="493" t="s">
        <v>111</v>
      </c>
      <c r="C21" s="493">
        <v>115101301</v>
      </c>
      <c r="D21" s="493" t="s">
        <v>255</v>
      </c>
      <c r="E21" s="493" t="s">
        <v>256</v>
      </c>
      <c r="F21" s="494">
        <v>2</v>
      </c>
      <c r="G21" s="144"/>
      <c r="H21" s="495">
        <f t="shared" si="0"/>
        <v>0</v>
      </c>
      <c r="I21" s="506" t="s">
        <v>623</v>
      </c>
    </row>
    <row r="22" spans="1:11" ht="13.5" customHeight="1">
      <c r="A22" s="492">
        <v>7</v>
      </c>
      <c r="B22" s="493" t="s">
        <v>111</v>
      </c>
      <c r="C22" s="493">
        <v>119001402</v>
      </c>
      <c r="D22" s="493" t="s">
        <v>257</v>
      </c>
      <c r="E22" s="493" t="s">
        <v>164</v>
      </c>
      <c r="F22" s="507">
        <v>1</v>
      </c>
      <c r="G22" s="144"/>
      <c r="H22" s="495">
        <f t="shared" si="0"/>
        <v>0</v>
      </c>
      <c r="I22" s="506" t="s">
        <v>623</v>
      </c>
    </row>
    <row r="23" spans="1:11" ht="13.5" customHeight="1">
      <c r="A23" s="492">
        <v>8</v>
      </c>
      <c r="B23" s="493" t="s">
        <v>111</v>
      </c>
      <c r="C23" s="493">
        <v>119001406</v>
      </c>
      <c r="D23" s="493" t="s">
        <v>258</v>
      </c>
      <c r="E23" s="493" t="s">
        <v>164</v>
      </c>
      <c r="F23" s="507">
        <v>1</v>
      </c>
      <c r="G23" s="144"/>
      <c r="H23" s="495">
        <f t="shared" si="0"/>
        <v>0</v>
      </c>
      <c r="I23" s="506" t="s">
        <v>623</v>
      </c>
    </row>
    <row r="24" spans="1:11" ht="13.5" customHeight="1">
      <c r="A24" s="492">
        <v>9</v>
      </c>
      <c r="B24" s="493" t="s">
        <v>111</v>
      </c>
      <c r="C24" s="493">
        <v>119001412</v>
      </c>
      <c r="D24" s="493" t="s">
        <v>259</v>
      </c>
      <c r="E24" s="493" t="s">
        <v>164</v>
      </c>
      <c r="F24" s="507">
        <v>1</v>
      </c>
      <c r="G24" s="144"/>
      <c r="H24" s="495">
        <f t="shared" si="0"/>
        <v>0</v>
      </c>
      <c r="I24" s="506" t="s">
        <v>623</v>
      </c>
    </row>
    <row r="25" spans="1:11" ht="13.5" customHeight="1">
      <c r="A25" s="492">
        <v>10</v>
      </c>
      <c r="B25" s="493" t="s">
        <v>111</v>
      </c>
      <c r="C25" s="493">
        <v>119001422</v>
      </c>
      <c r="D25" s="493" t="s">
        <v>260</v>
      </c>
      <c r="E25" s="493" t="s">
        <v>164</v>
      </c>
      <c r="F25" s="507">
        <v>3</v>
      </c>
      <c r="G25" s="144"/>
      <c r="H25" s="495">
        <f t="shared" si="0"/>
        <v>0</v>
      </c>
      <c r="I25" s="506" t="s">
        <v>623</v>
      </c>
    </row>
    <row r="26" spans="1:11" s="430" customFormat="1" ht="13.5" customHeight="1">
      <c r="A26" s="362">
        <v>11</v>
      </c>
      <c r="B26" s="363" t="s">
        <v>111</v>
      </c>
      <c r="C26" s="364">
        <v>121112003</v>
      </c>
      <c r="D26" s="364" t="s">
        <v>424</v>
      </c>
      <c r="E26" s="364" t="s">
        <v>113</v>
      </c>
      <c r="F26" s="508">
        <f>SUM(F27:F27)</f>
        <v>3.12</v>
      </c>
      <c r="G26" s="152"/>
      <c r="H26" s="509">
        <f>F26*G26</f>
        <v>0</v>
      </c>
      <c r="I26" s="366" t="s">
        <v>623</v>
      </c>
      <c r="J26" s="510"/>
    </row>
    <row r="27" spans="1:11" s="430" customFormat="1" ht="13.5" customHeight="1">
      <c r="A27" s="362"/>
      <c r="B27" s="364"/>
      <c r="C27" s="364"/>
      <c r="D27" s="511" t="s">
        <v>498</v>
      </c>
      <c r="E27" s="364"/>
      <c r="F27" s="512">
        <f>3.9*0.8</f>
        <v>3.12</v>
      </c>
      <c r="G27" s="513"/>
      <c r="H27" s="509"/>
      <c r="I27" s="366"/>
      <c r="J27" s="510"/>
    </row>
    <row r="28" spans="1:11" ht="27" customHeight="1">
      <c r="A28" s="492">
        <v>12</v>
      </c>
      <c r="B28" s="493" t="s">
        <v>111</v>
      </c>
      <c r="C28" s="493">
        <v>132254101</v>
      </c>
      <c r="D28" s="493" t="s">
        <v>280</v>
      </c>
      <c r="E28" s="493" t="s">
        <v>186</v>
      </c>
      <c r="F28" s="507">
        <f>SUM(F29:F29)</f>
        <v>12.879999999999999</v>
      </c>
      <c r="G28" s="144"/>
      <c r="H28" s="495">
        <f t="shared" si="0"/>
        <v>0</v>
      </c>
      <c r="I28" s="506" t="s">
        <v>623</v>
      </c>
      <c r="J28" s="514"/>
    </row>
    <row r="29" spans="1:11" ht="13.5" customHeight="1">
      <c r="A29" s="492"/>
      <c r="B29" s="493"/>
      <c r="C29" s="515"/>
      <c r="D29" s="515" t="s">
        <v>499</v>
      </c>
      <c r="E29" s="515"/>
      <c r="F29" s="500">
        <f>(5.3+3.9)*0.8*1.75</f>
        <v>12.879999999999999</v>
      </c>
      <c r="G29" s="516"/>
      <c r="H29" s="516"/>
      <c r="I29" s="506"/>
      <c r="J29" s="517"/>
    </row>
    <row r="30" spans="1:11" s="305" customFormat="1" ht="13.5" customHeight="1">
      <c r="A30" s="518"/>
      <c r="B30" s="301"/>
      <c r="C30" s="302"/>
      <c r="D30" s="308" t="s">
        <v>543</v>
      </c>
      <c r="E30" s="302"/>
      <c r="F30" s="309"/>
      <c r="G30" s="303"/>
      <c r="H30" s="303"/>
      <c r="I30" s="519"/>
      <c r="K30" s="520"/>
    </row>
    <row r="31" spans="1:11" ht="13.5" customHeight="1">
      <c r="A31" s="492">
        <v>13</v>
      </c>
      <c r="B31" s="493" t="s">
        <v>111</v>
      </c>
      <c r="C31" s="493">
        <v>139001101</v>
      </c>
      <c r="D31" s="493" t="s">
        <v>261</v>
      </c>
      <c r="E31" s="493" t="s">
        <v>186</v>
      </c>
      <c r="F31" s="507">
        <f>F32</f>
        <v>1.2880000000000003</v>
      </c>
      <c r="G31" s="144"/>
      <c r="H31" s="495">
        <f>F31*G31</f>
        <v>0</v>
      </c>
      <c r="I31" s="506" t="s">
        <v>623</v>
      </c>
    </row>
    <row r="32" spans="1:11" ht="13.5" customHeight="1">
      <c r="A32" s="492"/>
      <c r="B32" s="493"/>
      <c r="C32" s="515"/>
      <c r="D32" s="515" t="s">
        <v>490</v>
      </c>
      <c r="E32" s="515"/>
      <c r="F32" s="500">
        <f>(12.88)*0.1</f>
        <v>1.2880000000000003</v>
      </c>
      <c r="G32" s="516"/>
      <c r="H32" s="516"/>
      <c r="I32" s="506"/>
    </row>
    <row r="33" spans="1:22" ht="13.5" customHeight="1">
      <c r="A33" s="492">
        <v>14</v>
      </c>
      <c r="B33" s="493" t="s">
        <v>111</v>
      </c>
      <c r="C33" s="493">
        <v>151101101</v>
      </c>
      <c r="D33" s="493" t="s">
        <v>281</v>
      </c>
      <c r="E33" s="493" t="s">
        <v>113</v>
      </c>
      <c r="F33" s="507">
        <f>SUM(F34:F34)</f>
        <v>16.099999999999998</v>
      </c>
      <c r="G33" s="144"/>
      <c r="H33" s="495">
        <f>F33*G33</f>
        <v>0</v>
      </c>
      <c r="I33" s="506" t="s">
        <v>623</v>
      </c>
    </row>
    <row r="34" spans="1:22" ht="13.5" customHeight="1">
      <c r="A34" s="492"/>
      <c r="B34" s="493"/>
      <c r="C34" s="515"/>
      <c r="D34" s="515" t="s">
        <v>500</v>
      </c>
      <c r="E34" s="515"/>
      <c r="F34" s="500">
        <f>((5.3+3.9)*1.75*2)*0.5</f>
        <v>16.099999999999998</v>
      </c>
      <c r="G34" s="516"/>
      <c r="H34" s="516"/>
      <c r="I34" s="506"/>
    </row>
    <row r="35" spans="1:22" ht="13.5" customHeight="1">
      <c r="A35" s="492">
        <v>15</v>
      </c>
      <c r="B35" s="493" t="s">
        <v>111</v>
      </c>
      <c r="C35" s="493">
        <v>151101111</v>
      </c>
      <c r="D35" s="493" t="s">
        <v>282</v>
      </c>
      <c r="E35" s="493" t="s">
        <v>113</v>
      </c>
      <c r="F35" s="507">
        <f>F33</f>
        <v>16.099999999999998</v>
      </c>
      <c r="G35" s="144"/>
      <c r="H35" s="495">
        <f>F35*G35</f>
        <v>0</v>
      </c>
      <c r="I35" s="506" t="s">
        <v>623</v>
      </c>
    </row>
    <row r="36" spans="1:22" s="473" customFormat="1" ht="13.5" customHeight="1">
      <c r="A36" s="492">
        <v>16</v>
      </c>
      <c r="B36" s="493" t="s">
        <v>111</v>
      </c>
      <c r="C36" s="493">
        <v>171152501</v>
      </c>
      <c r="D36" s="493" t="s">
        <v>283</v>
      </c>
      <c r="E36" s="493" t="s">
        <v>113</v>
      </c>
      <c r="F36" s="521">
        <f>SUM(F37:F37)</f>
        <v>9.5399999999999991</v>
      </c>
      <c r="G36" s="144"/>
      <c r="H36" s="495">
        <f>F36*G36</f>
        <v>0</v>
      </c>
      <c r="I36" s="506" t="s">
        <v>623</v>
      </c>
      <c r="K36" s="522"/>
    </row>
    <row r="37" spans="1:22" s="473" customFormat="1" ht="27" customHeight="1">
      <c r="A37" s="523"/>
      <c r="B37" s="524"/>
      <c r="C37" s="524"/>
      <c r="D37" s="515" t="s">
        <v>501</v>
      </c>
      <c r="E37" s="493"/>
      <c r="F37" s="500">
        <f>(5.3*(0.8+0.5*2))</f>
        <v>9.5399999999999991</v>
      </c>
      <c r="G37" s="525"/>
      <c r="H37" s="495"/>
      <c r="I37" s="526"/>
      <c r="K37" s="522"/>
    </row>
    <row r="38" spans="1:22" ht="13.5" customHeight="1">
      <c r="A38" s="492">
        <v>17</v>
      </c>
      <c r="B38" s="493" t="s">
        <v>111</v>
      </c>
      <c r="C38" s="493">
        <v>174151101</v>
      </c>
      <c r="D38" s="493" t="s">
        <v>266</v>
      </c>
      <c r="E38" s="493" t="s">
        <v>186</v>
      </c>
      <c r="F38" s="507">
        <f>SUM(F39:F40)</f>
        <v>12.879999999999999</v>
      </c>
      <c r="G38" s="144"/>
      <c r="H38" s="495">
        <f>F38*G38</f>
        <v>0</v>
      </c>
      <c r="I38" s="506" t="s">
        <v>623</v>
      </c>
    </row>
    <row r="39" spans="1:22" ht="13.5" customHeight="1">
      <c r="A39" s="492"/>
      <c r="B39" s="493"/>
      <c r="C39" s="515"/>
      <c r="D39" s="515" t="s">
        <v>502</v>
      </c>
      <c r="E39" s="515"/>
      <c r="F39" s="500">
        <f>(3.9)*0.8*1.75</f>
        <v>5.46</v>
      </c>
      <c r="G39" s="516"/>
      <c r="H39" s="516"/>
      <c r="I39" s="506"/>
    </row>
    <row r="40" spans="1:22" ht="13.5" customHeight="1">
      <c r="A40" s="492"/>
      <c r="B40" s="493"/>
      <c r="C40" s="515"/>
      <c r="D40" s="515" t="s">
        <v>503</v>
      </c>
      <c r="E40" s="515"/>
      <c r="F40" s="500">
        <f>(5.3)*0.8*1.75</f>
        <v>7.42</v>
      </c>
      <c r="G40" s="516"/>
      <c r="H40" s="516"/>
      <c r="I40" s="506"/>
    </row>
    <row r="41" spans="1:22" s="473" customFormat="1" ht="13.5" customHeight="1">
      <c r="A41" s="527">
        <v>18</v>
      </c>
      <c r="B41" s="528" t="s">
        <v>284</v>
      </c>
      <c r="C41" s="528" t="s">
        <v>285</v>
      </c>
      <c r="D41" s="529" t="s">
        <v>286</v>
      </c>
      <c r="E41" s="530" t="s">
        <v>189</v>
      </c>
      <c r="F41" s="531">
        <f>SUM(F42:F42)</f>
        <v>14.84</v>
      </c>
      <c r="G41" s="145"/>
      <c r="H41" s="532">
        <f>F41*G41</f>
        <v>0</v>
      </c>
      <c r="I41" s="533" t="s">
        <v>623</v>
      </c>
      <c r="J41" s="534"/>
      <c r="K41" s="535"/>
      <c r="L41" s="536"/>
      <c r="M41" s="537"/>
      <c r="N41" s="537"/>
      <c r="O41" s="538"/>
      <c r="P41" s="537"/>
      <c r="Q41" s="539"/>
      <c r="R41" s="540"/>
      <c r="S41" s="541"/>
    </row>
    <row r="42" spans="1:22" s="473" customFormat="1" ht="13.5" customHeight="1">
      <c r="A42" s="542"/>
      <c r="B42" s="543"/>
      <c r="C42" s="543"/>
      <c r="D42" s="544" t="s">
        <v>504</v>
      </c>
      <c r="E42" s="530"/>
      <c r="F42" s="545">
        <f>(7.42)*2</f>
        <v>14.84</v>
      </c>
      <c r="G42" s="495"/>
      <c r="H42" s="546"/>
      <c r="I42" s="547"/>
      <c r="J42" s="548"/>
      <c r="K42" s="535"/>
      <c r="L42" s="536"/>
      <c r="M42" s="537"/>
      <c r="N42" s="537"/>
      <c r="O42" s="538"/>
      <c r="P42" s="537"/>
      <c r="Q42" s="539"/>
      <c r="R42" s="540"/>
      <c r="S42" s="541"/>
    </row>
    <row r="43" spans="1:22" s="430" customFormat="1" ht="27" customHeight="1">
      <c r="A43" s="549" t="s">
        <v>175</v>
      </c>
      <c r="B43" s="363" t="s">
        <v>190</v>
      </c>
      <c r="C43" s="364">
        <v>181111121</v>
      </c>
      <c r="D43" s="364" t="s">
        <v>191</v>
      </c>
      <c r="E43" s="364" t="s">
        <v>113</v>
      </c>
      <c r="F43" s="370">
        <f>SUM(F44:F45)</f>
        <v>12.66</v>
      </c>
      <c r="G43" s="152"/>
      <c r="H43" s="509">
        <f>F43*G43</f>
        <v>0</v>
      </c>
      <c r="I43" s="366" t="s">
        <v>623</v>
      </c>
      <c r="J43" s="550"/>
    </row>
    <row r="44" spans="1:22" s="430" customFormat="1" ht="13.5" customHeight="1">
      <c r="A44" s="549"/>
      <c r="B44" s="363"/>
      <c r="C44" s="364"/>
      <c r="D44" s="511" t="s">
        <v>505</v>
      </c>
      <c r="E44" s="364"/>
      <c r="F44" s="512">
        <f>3.9*0.8</f>
        <v>3.12</v>
      </c>
      <c r="G44" s="509"/>
      <c r="H44" s="509"/>
      <c r="I44" s="366"/>
      <c r="J44" s="551"/>
      <c r="K44" s="552"/>
      <c r="M44" s="552"/>
      <c r="N44" s="552"/>
    </row>
    <row r="45" spans="1:22" s="430" customFormat="1" ht="13.5" customHeight="1">
      <c r="A45" s="549"/>
      <c r="B45" s="363"/>
      <c r="C45" s="364"/>
      <c r="D45" s="511" t="s">
        <v>506</v>
      </c>
      <c r="E45" s="364"/>
      <c r="F45" s="512">
        <f>(5.3*(0.8+0.5*2))</f>
        <v>9.5399999999999991</v>
      </c>
      <c r="G45" s="509"/>
      <c r="H45" s="509"/>
      <c r="I45" s="366"/>
      <c r="J45" s="552"/>
      <c r="K45" s="552"/>
      <c r="M45" s="552"/>
      <c r="N45" s="552"/>
    </row>
    <row r="46" spans="1:22" s="430" customFormat="1" ht="13.5" customHeight="1">
      <c r="A46" s="549" t="s">
        <v>589</v>
      </c>
      <c r="B46" s="363" t="s">
        <v>111</v>
      </c>
      <c r="C46" s="364">
        <v>181311103</v>
      </c>
      <c r="D46" s="364" t="s">
        <v>425</v>
      </c>
      <c r="E46" s="364" t="s">
        <v>113</v>
      </c>
      <c r="F46" s="370">
        <f>SUM(F47)</f>
        <v>3.12</v>
      </c>
      <c r="G46" s="152"/>
      <c r="H46" s="509">
        <f>F46*G46</f>
        <v>0</v>
      </c>
      <c r="I46" s="366" t="s">
        <v>623</v>
      </c>
      <c r="J46" s="551"/>
    </row>
    <row r="47" spans="1:22" s="430" customFormat="1" ht="13.5" customHeight="1">
      <c r="A47" s="549"/>
      <c r="B47" s="363"/>
      <c r="C47" s="364"/>
      <c r="D47" s="511" t="s">
        <v>507</v>
      </c>
      <c r="E47" s="364"/>
      <c r="F47" s="512">
        <f>3.12</f>
        <v>3.12</v>
      </c>
      <c r="G47" s="509"/>
      <c r="H47" s="509"/>
      <c r="I47" s="366"/>
      <c r="J47" s="551"/>
      <c r="K47" s="552"/>
    </row>
    <row r="48" spans="1:22" s="430" customFormat="1" ht="13.5" customHeight="1">
      <c r="A48" s="549" t="s">
        <v>590</v>
      </c>
      <c r="B48" s="364">
        <v>231</v>
      </c>
      <c r="C48" s="364">
        <v>183403153</v>
      </c>
      <c r="D48" s="364" t="s">
        <v>413</v>
      </c>
      <c r="E48" s="364" t="s">
        <v>113</v>
      </c>
      <c r="F48" s="370">
        <f>SUM(F49:F49)</f>
        <v>3.12</v>
      </c>
      <c r="G48" s="152"/>
      <c r="H48" s="509">
        <f>F48*G48</f>
        <v>0</v>
      </c>
      <c r="I48" s="366" t="s">
        <v>623</v>
      </c>
      <c r="J48" s="553"/>
      <c r="K48" s="554"/>
      <c r="L48" s="554"/>
      <c r="M48" s="554"/>
      <c r="N48" s="554"/>
      <c r="O48" s="555"/>
      <c r="P48" s="556"/>
      <c r="Q48" s="557"/>
      <c r="R48" s="558"/>
      <c r="S48" s="558"/>
      <c r="T48" s="559"/>
      <c r="V48" s="560"/>
    </row>
    <row r="49" spans="1:23" s="430" customFormat="1" ht="13.5" customHeight="1">
      <c r="A49" s="549"/>
      <c r="B49" s="561"/>
      <c r="C49" s="561"/>
      <c r="D49" s="511" t="s">
        <v>508</v>
      </c>
      <c r="E49" s="561"/>
      <c r="F49" s="512">
        <f>(3.12)*1</f>
        <v>3.12</v>
      </c>
      <c r="G49" s="562"/>
      <c r="H49" s="509"/>
      <c r="I49" s="366"/>
      <c r="J49" s="552"/>
      <c r="K49" s="552"/>
      <c r="L49" s="563"/>
      <c r="M49" s="554"/>
      <c r="N49" s="554"/>
      <c r="O49" s="555"/>
      <c r="P49" s="556"/>
      <c r="Q49" s="557"/>
      <c r="R49" s="558"/>
      <c r="S49" s="558"/>
      <c r="T49" s="559"/>
      <c r="V49" s="560"/>
    </row>
    <row r="50" spans="1:23" s="430" customFormat="1" ht="13.5" customHeight="1">
      <c r="A50" s="549" t="s">
        <v>591</v>
      </c>
      <c r="B50" s="364">
        <v>231</v>
      </c>
      <c r="C50" s="364">
        <v>183403161</v>
      </c>
      <c r="D50" s="364" t="s">
        <v>414</v>
      </c>
      <c r="E50" s="364" t="s">
        <v>113</v>
      </c>
      <c r="F50" s="370">
        <f>SUM(F51:F51)</f>
        <v>3.12</v>
      </c>
      <c r="G50" s="152"/>
      <c r="H50" s="509">
        <f>F50*G50</f>
        <v>0</v>
      </c>
      <c r="I50" s="366" t="s">
        <v>623</v>
      </c>
      <c r="J50" s="553"/>
      <c r="K50" s="554"/>
      <c r="L50" s="554"/>
      <c r="M50" s="554"/>
      <c r="N50" s="554"/>
      <c r="O50" s="555"/>
      <c r="P50" s="556"/>
      <c r="Q50" s="557"/>
      <c r="R50" s="558"/>
      <c r="S50" s="558"/>
      <c r="T50" s="559"/>
      <c r="V50" s="560"/>
    </row>
    <row r="51" spans="1:23" s="430" customFormat="1" ht="13.5" customHeight="1">
      <c r="A51" s="549"/>
      <c r="B51" s="364"/>
      <c r="C51" s="364"/>
      <c r="D51" s="511" t="s">
        <v>509</v>
      </c>
      <c r="E51" s="561"/>
      <c r="F51" s="512">
        <f>(3.12)*1</f>
        <v>3.12</v>
      </c>
      <c r="G51" s="509"/>
      <c r="H51" s="509"/>
      <c r="I51" s="366"/>
      <c r="J51" s="552"/>
      <c r="K51" s="552"/>
      <c r="L51" s="554"/>
      <c r="M51" s="554"/>
      <c r="N51" s="554"/>
      <c r="O51" s="555"/>
      <c r="P51" s="556"/>
      <c r="Q51" s="557"/>
      <c r="R51" s="558"/>
      <c r="S51" s="558"/>
      <c r="T51" s="559"/>
      <c r="V51" s="560"/>
    </row>
    <row r="52" spans="1:23" s="430" customFormat="1" ht="27" customHeight="1">
      <c r="A52" s="362">
        <v>23</v>
      </c>
      <c r="B52" s="363" t="s">
        <v>190</v>
      </c>
      <c r="C52" s="364">
        <v>183451351</v>
      </c>
      <c r="D52" s="564" t="s">
        <v>428</v>
      </c>
      <c r="E52" s="364" t="s">
        <v>113</v>
      </c>
      <c r="F52" s="370">
        <f>SUM(F53)</f>
        <v>3.12</v>
      </c>
      <c r="G52" s="152"/>
      <c r="H52" s="509">
        <f>F52*G52</f>
        <v>0</v>
      </c>
      <c r="I52" s="366" t="s">
        <v>627</v>
      </c>
      <c r="J52" s="565"/>
      <c r="K52" s="566"/>
      <c r="L52" s="567"/>
      <c r="M52" s="567"/>
      <c r="N52" s="568"/>
      <c r="O52" s="567"/>
      <c r="P52" s="569"/>
      <c r="Q52" s="570"/>
      <c r="R52" s="571"/>
      <c r="V52" s="368"/>
    </row>
    <row r="53" spans="1:23" s="430" customFormat="1" ht="27" customHeight="1">
      <c r="A53" s="572"/>
      <c r="B53" s="573"/>
      <c r="C53" s="573"/>
      <c r="D53" s="511" t="s">
        <v>510</v>
      </c>
      <c r="E53" s="364"/>
      <c r="F53" s="512">
        <f>3.9*0.8</f>
        <v>3.12</v>
      </c>
      <c r="G53" s="574"/>
      <c r="H53" s="574"/>
      <c r="I53" s="575"/>
      <c r="J53" s="565"/>
      <c r="K53" s="566"/>
      <c r="L53" s="567"/>
      <c r="M53" s="567"/>
      <c r="N53" s="568"/>
      <c r="O53" s="567"/>
      <c r="P53" s="569"/>
      <c r="Q53" s="570"/>
      <c r="R53" s="571"/>
      <c r="V53" s="368"/>
    </row>
    <row r="54" spans="1:23" s="430" customFormat="1" ht="13.5" customHeight="1">
      <c r="A54" s="362">
        <v>24</v>
      </c>
      <c r="B54" s="363" t="s">
        <v>190</v>
      </c>
      <c r="C54" s="364">
        <v>183451431</v>
      </c>
      <c r="D54" s="564" t="s">
        <v>429</v>
      </c>
      <c r="E54" s="364" t="s">
        <v>113</v>
      </c>
      <c r="F54" s="370">
        <f>SUM(F55)</f>
        <v>3.12</v>
      </c>
      <c r="G54" s="152"/>
      <c r="H54" s="509">
        <f>F54*G54</f>
        <v>0</v>
      </c>
      <c r="I54" s="366" t="s">
        <v>627</v>
      </c>
      <c r="J54" s="565"/>
      <c r="K54" s="566"/>
      <c r="L54" s="567"/>
      <c r="M54" s="567"/>
      <c r="N54" s="568"/>
      <c r="O54" s="567"/>
      <c r="P54" s="569"/>
      <c r="Q54" s="570"/>
      <c r="R54" s="571"/>
      <c r="V54" s="368"/>
    </row>
    <row r="55" spans="1:23" s="430" customFormat="1" ht="13.5" customHeight="1">
      <c r="A55" s="572"/>
      <c r="B55" s="573"/>
      <c r="C55" s="573"/>
      <c r="D55" s="511" t="s">
        <v>511</v>
      </c>
      <c r="E55" s="364"/>
      <c r="F55" s="512">
        <f>3.9*0.8</f>
        <v>3.12</v>
      </c>
      <c r="G55" s="574"/>
      <c r="H55" s="574"/>
      <c r="I55" s="575"/>
      <c r="J55" s="565"/>
      <c r="K55" s="566"/>
      <c r="L55" s="567"/>
      <c r="M55" s="567"/>
      <c r="N55" s="568"/>
      <c r="O55" s="567"/>
      <c r="P55" s="569"/>
      <c r="Q55" s="570"/>
      <c r="R55" s="571"/>
      <c r="V55" s="368"/>
    </row>
    <row r="56" spans="1:23" s="430" customFormat="1" ht="13.5" customHeight="1">
      <c r="A56" s="572">
        <v>25</v>
      </c>
      <c r="B56" s="573" t="s">
        <v>426</v>
      </c>
      <c r="C56" s="573" t="s">
        <v>430</v>
      </c>
      <c r="D56" s="576" t="s">
        <v>427</v>
      </c>
      <c r="E56" s="577" t="s">
        <v>422</v>
      </c>
      <c r="F56" s="578">
        <f>SUM(F57:F58)</f>
        <v>3.1200000000000002E-2</v>
      </c>
      <c r="G56" s="153"/>
      <c r="H56" s="574">
        <f>F56*G56</f>
        <v>0</v>
      </c>
      <c r="I56" s="575" t="s">
        <v>623</v>
      </c>
      <c r="J56" s="565"/>
      <c r="K56" s="566"/>
      <c r="L56" s="567"/>
      <c r="M56" s="567"/>
      <c r="N56" s="568"/>
      <c r="O56" s="567"/>
      <c r="P56" s="569"/>
      <c r="Q56" s="570"/>
      <c r="R56" s="571"/>
      <c r="V56" s="368"/>
    </row>
    <row r="57" spans="1:23" s="430" customFormat="1" ht="27" customHeight="1">
      <c r="A57" s="579"/>
      <c r="B57" s="580"/>
      <c r="C57" s="580"/>
      <c r="D57" s="581" t="s">
        <v>512</v>
      </c>
      <c r="E57" s="577"/>
      <c r="F57" s="582">
        <f>(3.12)*0.005</f>
        <v>1.5600000000000001E-2</v>
      </c>
      <c r="G57" s="583"/>
      <c r="H57" s="583"/>
      <c r="I57" s="584"/>
      <c r="J57" s="585"/>
      <c r="K57" s="566"/>
      <c r="L57" s="567"/>
      <c r="M57" s="567"/>
      <c r="N57" s="568"/>
      <c r="O57" s="567"/>
      <c r="P57" s="569"/>
      <c r="Q57" s="570"/>
      <c r="R57" s="571"/>
      <c r="V57" s="368"/>
    </row>
    <row r="58" spans="1:23" s="430" customFormat="1" ht="27" customHeight="1">
      <c r="A58" s="579"/>
      <c r="B58" s="580"/>
      <c r="C58" s="580"/>
      <c r="D58" s="581" t="s">
        <v>513</v>
      </c>
      <c r="E58" s="577"/>
      <c r="F58" s="582">
        <f>(3.12)*0.005</f>
        <v>1.5600000000000001E-2</v>
      </c>
      <c r="G58" s="583"/>
      <c r="H58" s="583"/>
      <c r="I58" s="584"/>
      <c r="J58" s="565"/>
      <c r="K58" s="566"/>
      <c r="L58" s="567"/>
      <c r="M58" s="567"/>
      <c r="N58" s="568"/>
      <c r="O58" s="567"/>
      <c r="P58" s="569"/>
      <c r="Q58" s="570"/>
      <c r="R58" s="571"/>
      <c r="V58" s="368"/>
    </row>
    <row r="59" spans="1:23" s="430" customFormat="1" ht="27" customHeight="1">
      <c r="A59" s="362">
        <v>26</v>
      </c>
      <c r="B59" s="363" t="s">
        <v>190</v>
      </c>
      <c r="C59" s="364">
        <v>183451511</v>
      </c>
      <c r="D59" s="564" t="s">
        <v>415</v>
      </c>
      <c r="E59" s="364" t="s">
        <v>113</v>
      </c>
      <c r="F59" s="370">
        <f>SUM(F60)</f>
        <v>3.12</v>
      </c>
      <c r="G59" s="152"/>
      <c r="H59" s="509">
        <f>F59*G59</f>
        <v>0</v>
      </c>
      <c r="I59" s="366" t="s">
        <v>623</v>
      </c>
      <c r="J59" s="586"/>
      <c r="K59" s="565"/>
      <c r="L59" s="566"/>
      <c r="M59" s="567"/>
      <c r="N59" s="567"/>
      <c r="O59" s="568"/>
      <c r="P59" s="567"/>
      <c r="Q59" s="569"/>
      <c r="R59" s="570"/>
      <c r="S59" s="571"/>
      <c r="W59" s="368"/>
    </row>
    <row r="60" spans="1:23" s="430" customFormat="1" ht="27" customHeight="1">
      <c r="A60" s="362"/>
      <c r="B60" s="363"/>
      <c r="C60" s="364"/>
      <c r="D60" s="511" t="s">
        <v>514</v>
      </c>
      <c r="E60" s="364"/>
      <c r="F60" s="512">
        <f>3.9*0.8</f>
        <v>3.12</v>
      </c>
      <c r="G60" s="509"/>
      <c r="H60" s="509"/>
      <c r="I60" s="366"/>
      <c r="J60" s="552"/>
      <c r="K60" s="552"/>
      <c r="L60" s="566"/>
      <c r="M60" s="587"/>
      <c r="N60" s="567"/>
      <c r="O60" s="568"/>
      <c r="P60" s="567"/>
      <c r="Q60" s="569"/>
      <c r="R60" s="570"/>
      <c r="S60" s="571"/>
      <c r="W60" s="368"/>
    </row>
    <row r="61" spans="1:23" s="430" customFormat="1" ht="13.5" customHeight="1">
      <c r="A61" s="572">
        <v>27</v>
      </c>
      <c r="B61" s="573" t="s">
        <v>416</v>
      </c>
      <c r="C61" s="577" t="s">
        <v>417</v>
      </c>
      <c r="D61" s="576" t="s">
        <v>418</v>
      </c>
      <c r="E61" s="577" t="s">
        <v>189</v>
      </c>
      <c r="F61" s="578">
        <f>SUM(F62)</f>
        <v>3.0575999999999999E-2</v>
      </c>
      <c r="G61" s="153"/>
      <c r="H61" s="574">
        <f>F61*G61</f>
        <v>0</v>
      </c>
      <c r="I61" s="575" t="s">
        <v>625</v>
      </c>
      <c r="J61" s="588"/>
      <c r="K61" s="565"/>
      <c r="L61" s="566"/>
      <c r="M61" s="567"/>
      <c r="N61" s="567"/>
      <c r="P61" s="567"/>
      <c r="Q61" s="569"/>
      <c r="R61" s="570"/>
      <c r="S61" s="571"/>
      <c r="W61" s="368"/>
    </row>
    <row r="62" spans="1:23" s="430" customFormat="1" ht="13.5" customHeight="1">
      <c r="A62" s="589"/>
      <c r="B62" s="590"/>
      <c r="C62" s="590"/>
      <c r="D62" s="581" t="s">
        <v>515</v>
      </c>
      <c r="E62" s="577"/>
      <c r="F62" s="582">
        <f>(3.12)*0.0098</f>
        <v>3.0575999999999999E-2</v>
      </c>
      <c r="G62" s="591"/>
      <c r="H62" s="591"/>
      <c r="I62" s="592"/>
      <c r="J62" s="586"/>
      <c r="K62" s="565"/>
      <c r="L62" s="566"/>
      <c r="M62" s="567"/>
      <c r="N62" s="567"/>
      <c r="O62" s="568"/>
      <c r="P62" s="567"/>
      <c r="Q62" s="569"/>
      <c r="R62" s="570"/>
      <c r="S62" s="571"/>
      <c r="W62" s="368"/>
    </row>
    <row r="63" spans="1:23" s="595" customFormat="1" ht="13.5" customHeight="1">
      <c r="A63" s="154">
        <v>28</v>
      </c>
      <c r="B63" s="155" t="s">
        <v>190</v>
      </c>
      <c r="C63" s="156" t="s">
        <v>433</v>
      </c>
      <c r="D63" s="157" t="s">
        <v>434</v>
      </c>
      <c r="E63" s="156" t="s">
        <v>113</v>
      </c>
      <c r="F63" s="158">
        <f>SUM(F64:F64)</f>
        <v>3.12</v>
      </c>
      <c r="G63" s="788"/>
      <c r="H63" s="159">
        <f>F63*G63</f>
        <v>0</v>
      </c>
      <c r="I63" s="160" t="s">
        <v>625</v>
      </c>
      <c r="J63" s="473"/>
      <c r="K63" s="473"/>
      <c r="L63" s="593"/>
      <c r="M63" s="593"/>
      <c r="N63" s="594"/>
      <c r="P63" s="596"/>
      <c r="Q63" s="597"/>
      <c r="R63" s="598"/>
    </row>
    <row r="64" spans="1:23" s="595" customFormat="1" ht="27" customHeight="1">
      <c r="A64" s="154"/>
      <c r="B64" s="155"/>
      <c r="C64" s="156"/>
      <c r="D64" s="161" t="s">
        <v>516</v>
      </c>
      <c r="E64" s="156"/>
      <c r="F64" s="162">
        <f>(3.12)</f>
        <v>3.12</v>
      </c>
      <c r="G64" s="159"/>
      <c r="H64" s="159"/>
      <c r="I64" s="160"/>
      <c r="J64" s="599"/>
      <c r="K64" s="600"/>
      <c r="L64" s="601"/>
      <c r="M64" s="601"/>
      <c r="N64" s="602"/>
      <c r="O64" s="601"/>
      <c r="P64" s="603"/>
      <c r="Q64" s="597"/>
      <c r="R64" s="598"/>
    </row>
    <row r="65" spans="1:256" s="595" customFormat="1" ht="13.5" customHeight="1">
      <c r="A65" s="154"/>
      <c r="B65" s="155"/>
      <c r="C65" s="156"/>
      <c r="D65" s="163" t="s">
        <v>435</v>
      </c>
      <c r="E65" s="156"/>
      <c r="F65" s="164"/>
      <c r="G65" s="159"/>
      <c r="H65" s="159"/>
      <c r="I65" s="160"/>
      <c r="K65" s="600"/>
      <c r="L65" s="601"/>
      <c r="M65" s="601"/>
      <c r="N65" s="602"/>
      <c r="O65" s="601"/>
      <c r="P65" s="603"/>
      <c r="Q65" s="597"/>
      <c r="R65" s="598"/>
    </row>
    <row r="66" spans="1:256" s="595" customFormat="1" ht="13.5" customHeight="1">
      <c r="A66" s="165">
        <v>29</v>
      </c>
      <c r="B66" s="166" t="s">
        <v>436</v>
      </c>
      <c r="C66" s="167" t="s">
        <v>437</v>
      </c>
      <c r="D66" s="168" t="s">
        <v>438</v>
      </c>
      <c r="E66" s="167" t="s">
        <v>439</v>
      </c>
      <c r="F66" s="604">
        <f>F67</f>
        <v>3.1200000000000004E-3</v>
      </c>
      <c r="G66" s="787"/>
      <c r="H66" s="170">
        <f>F66*G66</f>
        <v>0</v>
      </c>
      <c r="I66" s="171" t="s">
        <v>625</v>
      </c>
      <c r="J66" s="605"/>
      <c r="K66" s="600"/>
      <c r="L66" s="601"/>
      <c r="M66" s="601"/>
      <c r="N66" s="602"/>
      <c r="O66" s="601"/>
      <c r="P66" s="603"/>
      <c r="Q66" s="597"/>
      <c r="R66" s="598"/>
    </row>
    <row r="67" spans="1:256" s="595" customFormat="1" ht="13.5" customHeight="1">
      <c r="A67" s="172"/>
      <c r="B67" s="173"/>
      <c r="C67" s="173"/>
      <c r="D67" s="174" t="s">
        <v>517</v>
      </c>
      <c r="E67" s="175"/>
      <c r="F67" s="606">
        <f>(0.0005*(3.12))*2</f>
        <v>3.1200000000000004E-3</v>
      </c>
      <c r="G67" s="177"/>
      <c r="H67" s="177"/>
      <c r="I67" s="164"/>
      <c r="J67" s="605"/>
      <c r="K67" s="600"/>
      <c r="L67" s="601"/>
      <c r="M67" s="601"/>
      <c r="N67" s="602"/>
      <c r="O67" s="601"/>
      <c r="P67" s="603"/>
      <c r="Q67" s="597"/>
      <c r="R67" s="598"/>
    </row>
    <row r="68" spans="1:256" s="430" customFormat="1" ht="27" customHeight="1">
      <c r="A68" s="549" t="s">
        <v>592</v>
      </c>
      <c r="B68" s="364">
        <v>231</v>
      </c>
      <c r="C68" s="364">
        <v>184802111</v>
      </c>
      <c r="D68" s="364" t="s">
        <v>432</v>
      </c>
      <c r="E68" s="364" t="s">
        <v>113</v>
      </c>
      <c r="F68" s="370">
        <f>SUM(F69)</f>
        <v>6.24</v>
      </c>
      <c r="G68" s="152"/>
      <c r="H68" s="509">
        <f>F68*G68</f>
        <v>0</v>
      </c>
      <c r="I68" s="366" t="s">
        <v>623</v>
      </c>
      <c r="J68" s="607"/>
      <c r="M68" s="554"/>
      <c r="N68" s="554"/>
      <c r="O68" s="555"/>
      <c r="P68" s="556"/>
      <c r="Q68" s="557"/>
      <c r="R68" s="558"/>
      <c r="S68" s="558"/>
      <c r="T68" s="559"/>
      <c r="V68" s="560"/>
    </row>
    <row r="69" spans="1:256" s="430" customFormat="1" ht="13.5" customHeight="1">
      <c r="A69" s="549"/>
      <c r="B69" s="364"/>
      <c r="C69" s="364"/>
      <c r="D69" s="511" t="s">
        <v>518</v>
      </c>
      <c r="E69" s="364"/>
      <c r="F69" s="512">
        <f>(3.12)*2</f>
        <v>6.24</v>
      </c>
      <c r="G69" s="509"/>
      <c r="H69" s="509"/>
      <c r="I69" s="366"/>
      <c r="J69" s="551"/>
      <c r="K69" s="552"/>
      <c r="L69" s="563"/>
      <c r="M69" s="554"/>
      <c r="N69" s="554"/>
      <c r="O69" s="555"/>
      <c r="P69" s="556"/>
      <c r="Q69" s="557"/>
      <c r="R69" s="558"/>
      <c r="S69" s="558"/>
      <c r="T69" s="559"/>
      <c r="V69" s="560"/>
    </row>
    <row r="70" spans="1:256" s="430" customFormat="1" ht="13.5" customHeight="1">
      <c r="A70" s="362">
        <v>31</v>
      </c>
      <c r="B70" s="363" t="s">
        <v>190</v>
      </c>
      <c r="C70" s="364">
        <v>185802113</v>
      </c>
      <c r="D70" s="564" t="s">
        <v>419</v>
      </c>
      <c r="E70" s="364" t="s">
        <v>189</v>
      </c>
      <c r="F70" s="608">
        <f>SUM(F71)</f>
        <v>6.2399999999999999E-5</v>
      </c>
      <c r="G70" s="152"/>
      <c r="H70" s="509">
        <f>F70*G70</f>
        <v>0</v>
      </c>
      <c r="I70" s="366" t="s">
        <v>623</v>
      </c>
      <c r="J70" s="609"/>
      <c r="K70" s="565"/>
      <c r="L70" s="566"/>
      <c r="M70" s="567"/>
      <c r="N70" s="567"/>
      <c r="O70" s="568"/>
      <c r="P70" s="567"/>
      <c r="Q70" s="569"/>
      <c r="R70" s="570"/>
      <c r="S70" s="571"/>
      <c r="W70" s="368"/>
    </row>
    <row r="71" spans="1:256" s="430" customFormat="1" ht="13.5" customHeight="1">
      <c r="A71" s="362"/>
      <c r="B71" s="363"/>
      <c r="C71" s="364"/>
      <c r="D71" s="511" t="s">
        <v>519</v>
      </c>
      <c r="E71" s="364"/>
      <c r="F71" s="610">
        <f>((3.12)*0.02)/1000</f>
        <v>6.2399999999999999E-5</v>
      </c>
      <c r="G71" s="509"/>
      <c r="H71" s="509"/>
      <c r="I71" s="366"/>
      <c r="J71" s="611"/>
      <c r="K71" s="565"/>
      <c r="L71" s="566"/>
      <c r="M71" s="567"/>
      <c r="N71" s="567"/>
      <c r="O71" s="568"/>
      <c r="P71" s="567"/>
      <c r="Q71" s="569"/>
      <c r="R71" s="570"/>
      <c r="S71" s="571"/>
      <c r="W71" s="368"/>
    </row>
    <row r="72" spans="1:256" s="430" customFormat="1" ht="13.5" customHeight="1">
      <c r="A72" s="572">
        <v>32</v>
      </c>
      <c r="B72" s="573" t="s">
        <v>420</v>
      </c>
      <c r="C72" s="577">
        <v>25191155</v>
      </c>
      <c r="D72" s="576" t="s">
        <v>421</v>
      </c>
      <c r="E72" s="577" t="s">
        <v>422</v>
      </c>
      <c r="F72" s="578">
        <f>SUM(F73:F73)</f>
        <v>6.2400000000000004E-2</v>
      </c>
      <c r="G72" s="153"/>
      <c r="H72" s="574">
        <f>F72*G72</f>
        <v>0</v>
      </c>
      <c r="I72" s="575" t="s">
        <v>623</v>
      </c>
      <c r="J72" s="611"/>
      <c r="K72" s="565"/>
      <c r="L72" s="566"/>
      <c r="M72" s="567"/>
      <c r="N72" s="567"/>
      <c r="O72" s="568"/>
      <c r="P72" s="567"/>
      <c r="Q72" s="569"/>
      <c r="R72" s="570"/>
      <c r="S72" s="571"/>
      <c r="W72" s="368"/>
    </row>
    <row r="73" spans="1:256" s="430" customFormat="1" ht="13.5" customHeight="1">
      <c r="A73" s="589"/>
      <c r="B73" s="590"/>
      <c r="C73" s="590"/>
      <c r="D73" s="581" t="s">
        <v>520</v>
      </c>
      <c r="E73" s="577"/>
      <c r="F73" s="582">
        <f>(3.12)*0.02</f>
        <v>6.2400000000000004E-2</v>
      </c>
      <c r="G73" s="591"/>
      <c r="H73" s="591"/>
      <c r="I73" s="592"/>
      <c r="J73" s="609"/>
      <c r="K73" s="565"/>
      <c r="L73" s="566"/>
      <c r="M73" s="567"/>
      <c r="N73" s="567"/>
      <c r="O73" s="568"/>
      <c r="P73" s="567"/>
      <c r="Q73" s="569"/>
      <c r="R73" s="570"/>
      <c r="S73" s="571"/>
      <c r="W73" s="368"/>
    </row>
    <row r="74" spans="1:256" s="430" customFormat="1" ht="13.5" customHeight="1">
      <c r="A74" s="549" t="s">
        <v>217</v>
      </c>
      <c r="B74" s="364">
        <v>231</v>
      </c>
      <c r="C74" s="364">
        <v>185803111</v>
      </c>
      <c r="D74" s="364" t="s">
        <v>423</v>
      </c>
      <c r="E74" s="364" t="s">
        <v>113</v>
      </c>
      <c r="F74" s="370">
        <f>SUM(F75)</f>
        <v>3.12</v>
      </c>
      <c r="G74" s="152"/>
      <c r="H74" s="509">
        <f>F74*G74</f>
        <v>0</v>
      </c>
      <c r="I74" s="366" t="s">
        <v>623</v>
      </c>
      <c r="J74" s="554"/>
      <c r="K74" s="554"/>
      <c r="L74" s="554"/>
      <c r="M74" s="554"/>
      <c r="N74" s="554"/>
      <c r="O74" s="555"/>
      <c r="P74" s="556"/>
      <c r="Q74" s="557"/>
      <c r="R74" s="558"/>
      <c r="S74" s="558"/>
      <c r="T74" s="559"/>
      <c r="V74" s="560"/>
    </row>
    <row r="75" spans="1:256" s="430" customFormat="1" ht="13.5" customHeight="1">
      <c r="A75" s="549"/>
      <c r="B75" s="364"/>
      <c r="C75" s="364"/>
      <c r="D75" s="511" t="s">
        <v>521</v>
      </c>
      <c r="E75" s="364"/>
      <c r="F75" s="512">
        <f>3.12</f>
        <v>3.12</v>
      </c>
      <c r="G75" s="509"/>
      <c r="H75" s="509"/>
      <c r="I75" s="366"/>
      <c r="J75" s="552"/>
      <c r="K75" s="552"/>
      <c r="L75" s="554"/>
      <c r="M75" s="554"/>
      <c r="N75" s="554"/>
      <c r="O75" s="555"/>
      <c r="P75" s="556"/>
      <c r="Q75" s="557"/>
      <c r="R75" s="558"/>
      <c r="S75" s="558"/>
      <c r="T75" s="559"/>
      <c r="V75" s="560"/>
    </row>
    <row r="76" spans="1:256" s="627" customFormat="1" ht="13.5" customHeight="1">
      <c r="A76" s="612">
        <v>34</v>
      </c>
      <c r="B76" s="613" t="s">
        <v>190</v>
      </c>
      <c r="C76" s="614">
        <v>185804311</v>
      </c>
      <c r="D76" s="615" t="s">
        <v>431</v>
      </c>
      <c r="E76" s="614" t="s">
        <v>186</v>
      </c>
      <c r="F76" s="616">
        <f>SUM(F77:F77)</f>
        <v>4.6800000000000001E-2</v>
      </c>
      <c r="G76" s="786"/>
      <c r="H76" s="617">
        <f>F76*G76</f>
        <v>0</v>
      </c>
      <c r="I76" s="366" t="s">
        <v>623</v>
      </c>
      <c r="J76" s="618"/>
      <c r="K76" s="619"/>
      <c r="L76" s="620"/>
      <c r="M76" s="621"/>
      <c r="N76" s="622"/>
      <c r="O76" s="623"/>
      <c r="P76" s="622"/>
      <c r="Q76" s="624"/>
      <c r="R76" s="625"/>
      <c r="S76" s="626"/>
    </row>
    <row r="77" spans="1:256" s="627" customFormat="1" ht="13.5" customHeight="1">
      <c r="A77" s="628"/>
      <c r="B77" s="629"/>
      <c r="C77" s="629"/>
      <c r="D77" s="630" t="s">
        <v>522</v>
      </c>
      <c r="E77" s="614"/>
      <c r="F77" s="631">
        <f>0.015*(3.12)</f>
        <v>4.6800000000000001E-2</v>
      </c>
      <c r="G77" s="632"/>
      <c r="H77" s="632"/>
      <c r="I77" s="633"/>
      <c r="J77" s="634"/>
      <c r="K77" s="619"/>
      <c r="L77" s="620"/>
      <c r="M77" s="622"/>
      <c r="N77" s="622"/>
      <c r="O77" s="623"/>
      <c r="P77" s="622"/>
      <c r="Q77" s="624"/>
      <c r="R77" s="625"/>
      <c r="S77" s="626"/>
    </row>
    <row r="78" spans="1:256" s="473" customFormat="1" ht="13.5" customHeight="1">
      <c r="A78" s="635">
        <v>35</v>
      </c>
      <c r="B78" s="636" t="s">
        <v>111</v>
      </c>
      <c r="C78" s="493" t="s">
        <v>440</v>
      </c>
      <c r="D78" s="493" t="s">
        <v>484</v>
      </c>
      <c r="E78" s="493" t="s">
        <v>186</v>
      </c>
      <c r="F78" s="507">
        <f>SUM(F79:F79)</f>
        <v>7.4200000000000008</v>
      </c>
      <c r="G78" s="495">
        <f>SUM(H80:H83)/F78</f>
        <v>0</v>
      </c>
      <c r="H78" s="495">
        <f>F78*G78</f>
        <v>0</v>
      </c>
      <c r="I78" s="506" t="s">
        <v>625</v>
      </c>
      <c r="J78" s="637"/>
      <c r="L78" s="471"/>
      <c r="M78" s="471"/>
      <c r="N78" s="471"/>
      <c r="O78" s="471"/>
      <c r="P78" s="471"/>
      <c r="Q78" s="471"/>
      <c r="R78" s="471"/>
      <c r="S78" s="471"/>
      <c r="T78" s="471"/>
      <c r="U78" s="471"/>
      <c r="V78" s="471"/>
      <c r="W78" s="471"/>
      <c r="X78" s="471"/>
      <c r="Y78" s="471"/>
      <c r="Z78" s="471"/>
      <c r="AA78" s="471"/>
      <c r="AB78" s="471"/>
      <c r="AC78" s="471"/>
      <c r="AD78" s="471"/>
      <c r="AE78" s="471"/>
      <c r="AF78" s="471"/>
      <c r="AG78" s="471"/>
      <c r="AH78" s="471"/>
      <c r="AI78" s="471"/>
      <c r="AJ78" s="471"/>
      <c r="AK78" s="471"/>
      <c r="AL78" s="471"/>
      <c r="AM78" s="471"/>
      <c r="AN78" s="471"/>
      <c r="AO78" s="471"/>
      <c r="AP78" s="471"/>
      <c r="AQ78" s="471"/>
      <c r="AR78" s="471"/>
      <c r="AS78" s="471"/>
      <c r="AT78" s="471"/>
      <c r="AU78" s="471"/>
      <c r="AV78" s="471"/>
      <c r="AW78" s="471"/>
      <c r="AX78" s="471"/>
      <c r="AY78" s="471"/>
      <c r="AZ78" s="471"/>
      <c r="BA78" s="471"/>
      <c r="BB78" s="471"/>
      <c r="BC78" s="471"/>
      <c r="BD78" s="471"/>
      <c r="BE78" s="471"/>
      <c r="BF78" s="471"/>
      <c r="BG78" s="471"/>
      <c r="BH78" s="471"/>
      <c r="BI78" s="471"/>
      <c r="BJ78" s="471"/>
      <c r="BK78" s="471"/>
      <c r="BL78" s="471"/>
      <c r="BM78" s="471"/>
      <c r="BN78" s="471"/>
      <c r="BO78" s="471"/>
      <c r="BP78" s="471"/>
      <c r="BQ78" s="471"/>
      <c r="BR78" s="471"/>
      <c r="BS78" s="471"/>
      <c r="BT78" s="471"/>
      <c r="BU78" s="471"/>
      <c r="BV78" s="471"/>
      <c r="BW78" s="471"/>
      <c r="BX78" s="471"/>
      <c r="BY78" s="471"/>
      <c r="BZ78" s="471"/>
      <c r="CA78" s="471"/>
      <c r="CB78" s="471"/>
      <c r="CC78" s="471"/>
      <c r="CD78" s="471"/>
      <c r="CE78" s="471"/>
      <c r="CF78" s="471"/>
      <c r="CG78" s="471"/>
      <c r="CH78" s="471"/>
      <c r="CI78" s="471"/>
      <c r="CJ78" s="471"/>
      <c r="CK78" s="471"/>
      <c r="CL78" s="471"/>
      <c r="CM78" s="471"/>
      <c r="CN78" s="471"/>
      <c r="CO78" s="471"/>
      <c r="CP78" s="471"/>
      <c r="CQ78" s="471"/>
      <c r="CR78" s="471"/>
      <c r="CS78" s="471"/>
      <c r="CT78" s="471"/>
      <c r="CU78" s="471"/>
      <c r="CV78" s="471"/>
      <c r="CW78" s="471"/>
      <c r="CX78" s="471"/>
      <c r="CY78" s="471"/>
      <c r="CZ78" s="471"/>
      <c r="DA78" s="471"/>
      <c r="DB78" s="471"/>
      <c r="DC78" s="471"/>
      <c r="DD78" s="471"/>
      <c r="DE78" s="471"/>
      <c r="DF78" s="471"/>
      <c r="DG78" s="471"/>
      <c r="DH78" s="471"/>
      <c r="DI78" s="471"/>
      <c r="DJ78" s="471"/>
      <c r="DK78" s="471"/>
      <c r="DL78" s="471"/>
      <c r="DM78" s="471"/>
      <c r="DN78" s="471"/>
      <c r="DO78" s="471"/>
      <c r="DP78" s="471"/>
      <c r="DQ78" s="471"/>
      <c r="DR78" s="471"/>
      <c r="DS78" s="471"/>
      <c r="DT78" s="471"/>
      <c r="DU78" s="471"/>
      <c r="DV78" s="471"/>
      <c r="DW78" s="471"/>
      <c r="DX78" s="471"/>
      <c r="DY78" s="471"/>
      <c r="DZ78" s="471"/>
      <c r="EA78" s="471"/>
      <c r="EB78" s="471"/>
      <c r="EC78" s="471"/>
      <c r="ED78" s="471"/>
      <c r="EE78" s="471"/>
      <c r="EF78" s="471"/>
      <c r="EG78" s="471"/>
      <c r="EH78" s="471"/>
      <c r="EI78" s="471"/>
      <c r="EJ78" s="471"/>
      <c r="EK78" s="471"/>
      <c r="EL78" s="471"/>
      <c r="EM78" s="471"/>
      <c r="EN78" s="471"/>
      <c r="EO78" s="471"/>
      <c r="EP78" s="471"/>
      <c r="EQ78" s="471"/>
      <c r="ER78" s="471"/>
      <c r="ES78" s="471"/>
      <c r="ET78" s="471"/>
      <c r="EU78" s="471"/>
      <c r="EV78" s="471"/>
      <c r="EW78" s="471"/>
      <c r="EX78" s="471"/>
      <c r="EY78" s="471"/>
      <c r="EZ78" s="471"/>
      <c r="FA78" s="471"/>
      <c r="FB78" s="471"/>
      <c r="FC78" s="471"/>
      <c r="FD78" s="471"/>
      <c r="FE78" s="471"/>
      <c r="FF78" s="471"/>
      <c r="FG78" s="471"/>
      <c r="FH78" s="471"/>
      <c r="FI78" s="471"/>
      <c r="FJ78" s="471"/>
      <c r="FK78" s="471"/>
      <c r="FL78" s="471"/>
      <c r="FM78" s="471"/>
      <c r="FN78" s="471"/>
      <c r="FO78" s="471"/>
      <c r="FP78" s="471"/>
      <c r="FQ78" s="471"/>
      <c r="FR78" s="471"/>
      <c r="FS78" s="471"/>
      <c r="FT78" s="471"/>
      <c r="FU78" s="471"/>
      <c r="FV78" s="471"/>
      <c r="FW78" s="471"/>
      <c r="FX78" s="471"/>
      <c r="FY78" s="471"/>
      <c r="FZ78" s="471"/>
      <c r="GA78" s="471"/>
      <c r="GB78" s="471"/>
      <c r="GC78" s="471"/>
      <c r="GD78" s="471"/>
      <c r="GE78" s="471"/>
      <c r="GF78" s="471"/>
      <c r="GG78" s="471"/>
      <c r="GH78" s="471"/>
      <c r="GI78" s="471"/>
      <c r="GJ78" s="471"/>
      <c r="GK78" s="471"/>
      <c r="GL78" s="471"/>
      <c r="GM78" s="471"/>
      <c r="GN78" s="471"/>
      <c r="GO78" s="471"/>
      <c r="GP78" s="471"/>
      <c r="GQ78" s="471"/>
      <c r="GR78" s="471"/>
      <c r="GS78" s="471"/>
      <c r="GT78" s="471"/>
      <c r="GU78" s="471"/>
      <c r="GV78" s="471"/>
      <c r="GW78" s="471"/>
      <c r="GX78" s="471"/>
      <c r="GY78" s="471"/>
      <c r="GZ78" s="471"/>
      <c r="HA78" s="471"/>
      <c r="HB78" s="471"/>
      <c r="HC78" s="471"/>
      <c r="HD78" s="471"/>
      <c r="HE78" s="471"/>
      <c r="HF78" s="471"/>
      <c r="HG78" s="471"/>
      <c r="HH78" s="471"/>
      <c r="HI78" s="471"/>
      <c r="HJ78" s="471"/>
      <c r="HK78" s="471"/>
      <c r="HL78" s="471"/>
      <c r="HM78" s="471"/>
      <c r="HN78" s="471"/>
      <c r="HO78" s="471"/>
      <c r="HP78" s="471"/>
      <c r="HQ78" s="471"/>
      <c r="HR78" s="471"/>
      <c r="HS78" s="471"/>
      <c r="HT78" s="471"/>
      <c r="HU78" s="471"/>
      <c r="HV78" s="471"/>
      <c r="HW78" s="471"/>
      <c r="HX78" s="471"/>
      <c r="HY78" s="471"/>
      <c r="HZ78" s="471"/>
      <c r="IA78" s="471"/>
      <c r="IB78" s="471"/>
      <c r="IC78" s="471"/>
      <c r="ID78" s="471"/>
      <c r="IE78" s="471"/>
      <c r="IF78" s="471"/>
      <c r="IG78" s="471"/>
      <c r="IH78" s="471"/>
      <c r="II78" s="471"/>
      <c r="IJ78" s="471"/>
      <c r="IK78" s="471"/>
      <c r="IL78" s="471"/>
      <c r="IM78" s="471"/>
      <c r="IN78" s="471"/>
      <c r="IO78" s="471"/>
      <c r="IP78" s="471"/>
      <c r="IQ78" s="471"/>
      <c r="IR78" s="471"/>
      <c r="IS78" s="471"/>
      <c r="IT78" s="471"/>
      <c r="IU78" s="471"/>
      <c r="IV78" s="471"/>
    </row>
    <row r="79" spans="1:256" s="473" customFormat="1" ht="13.5" customHeight="1">
      <c r="A79" s="638"/>
      <c r="B79" s="639"/>
      <c r="C79" s="640"/>
      <c r="D79" s="515" t="s">
        <v>523</v>
      </c>
      <c r="E79" s="515"/>
      <c r="F79" s="500">
        <f>12.88-5.46</f>
        <v>7.4200000000000008</v>
      </c>
      <c r="G79" s="495"/>
      <c r="H79" s="495"/>
      <c r="I79" s="641"/>
      <c r="J79" s="642"/>
      <c r="L79" s="471"/>
      <c r="M79" s="471"/>
      <c r="N79" s="471"/>
      <c r="O79" s="471"/>
      <c r="P79" s="643"/>
      <c r="Q79" s="471"/>
      <c r="R79" s="471"/>
      <c r="S79" s="471"/>
      <c r="T79" s="471"/>
      <c r="U79" s="471"/>
      <c r="V79" s="471"/>
      <c r="W79" s="471"/>
      <c r="X79" s="471"/>
      <c r="Y79" s="471"/>
      <c r="Z79" s="471"/>
      <c r="AA79" s="471"/>
      <c r="AB79" s="471"/>
      <c r="AC79" s="471"/>
      <c r="AD79" s="471"/>
      <c r="AE79" s="471"/>
      <c r="AF79" s="471"/>
      <c r="AG79" s="471"/>
      <c r="AH79" s="471"/>
      <c r="AI79" s="471"/>
      <c r="AJ79" s="471"/>
      <c r="AK79" s="471"/>
      <c r="AL79" s="471"/>
      <c r="AM79" s="471"/>
      <c r="AN79" s="471"/>
      <c r="AO79" s="471"/>
      <c r="AP79" s="471"/>
      <c r="AQ79" s="471"/>
      <c r="AR79" s="471"/>
      <c r="AS79" s="471"/>
      <c r="AT79" s="471"/>
      <c r="AU79" s="471"/>
      <c r="AV79" s="471"/>
      <c r="AW79" s="471"/>
      <c r="AX79" s="471"/>
      <c r="AY79" s="471"/>
      <c r="AZ79" s="471"/>
      <c r="BA79" s="471"/>
      <c r="BB79" s="471"/>
      <c r="BC79" s="471"/>
      <c r="BD79" s="471"/>
      <c r="BE79" s="471"/>
      <c r="BF79" s="471"/>
      <c r="BG79" s="471"/>
      <c r="BH79" s="471"/>
      <c r="BI79" s="471"/>
      <c r="BJ79" s="471"/>
      <c r="BK79" s="471"/>
      <c r="BL79" s="471"/>
      <c r="BM79" s="471"/>
      <c r="BN79" s="471"/>
      <c r="BO79" s="471"/>
      <c r="BP79" s="471"/>
      <c r="BQ79" s="471"/>
      <c r="BR79" s="471"/>
      <c r="BS79" s="471"/>
      <c r="BT79" s="471"/>
      <c r="BU79" s="471"/>
      <c r="BV79" s="471"/>
      <c r="BW79" s="471"/>
      <c r="BX79" s="471"/>
      <c r="BY79" s="471"/>
      <c r="BZ79" s="471"/>
      <c r="CA79" s="471"/>
      <c r="CB79" s="471"/>
      <c r="CC79" s="471"/>
      <c r="CD79" s="471"/>
      <c r="CE79" s="471"/>
      <c r="CF79" s="471"/>
      <c r="CG79" s="471"/>
      <c r="CH79" s="471"/>
      <c r="CI79" s="471"/>
      <c r="CJ79" s="471"/>
      <c r="CK79" s="471"/>
      <c r="CL79" s="471"/>
      <c r="CM79" s="471"/>
      <c r="CN79" s="471"/>
      <c r="CO79" s="471"/>
      <c r="CP79" s="471"/>
      <c r="CQ79" s="471"/>
      <c r="CR79" s="471"/>
      <c r="CS79" s="471"/>
      <c r="CT79" s="471"/>
      <c r="CU79" s="471"/>
      <c r="CV79" s="471"/>
      <c r="CW79" s="471"/>
      <c r="CX79" s="471"/>
      <c r="CY79" s="471"/>
      <c r="CZ79" s="471"/>
      <c r="DA79" s="471"/>
      <c r="DB79" s="471"/>
      <c r="DC79" s="471"/>
      <c r="DD79" s="471"/>
      <c r="DE79" s="471"/>
      <c r="DF79" s="471"/>
      <c r="DG79" s="471"/>
      <c r="DH79" s="471"/>
      <c r="DI79" s="471"/>
      <c r="DJ79" s="471"/>
      <c r="DK79" s="471"/>
      <c r="DL79" s="471"/>
      <c r="DM79" s="471"/>
      <c r="DN79" s="471"/>
      <c r="DO79" s="471"/>
      <c r="DP79" s="471"/>
      <c r="DQ79" s="471"/>
      <c r="DR79" s="471"/>
      <c r="DS79" s="471"/>
      <c r="DT79" s="471"/>
      <c r="DU79" s="471"/>
      <c r="DV79" s="471"/>
      <c r="DW79" s="471"/>
      <c r="DX79" s="471"/>
      <c r="DY79" s="471"/>
      <c r="DZ79" s="471"/>
      <c r="EA79" s="471"/>
      <c r="EB79" s="471"/>
      <c r="EC79" s="471"/>
      <c r="ED79" s="471"/>
      <c r="EE79" s="471"/>
      <c r="EF79" s="471"/>
      <c r="EG79" s="471"/>
      <c r="EH79" s="471"/>
      <c r="EI79" s="471"/>
      <c r="EJ79" s="471"/>
      <c r="EK79" s="471"/>
      <c r="EL79" s="471"/>
      <c r="EM79" s="471"/>
      <c r="EN79" s="471"/>
      <c r="EO79" s="471"/>
      <c r="EP79" s="471"/>
      <c r="EQ79" s="471"/>
      <c r="ER79" s="471"/>
      <c r="ES79" s="471"/>
      <c r="ET79" s="471"/>
      <c r="EU79" s="471"/>
      <c r="EV79" s="471"/>
      <c r="EW79" s="471"/>
      <c r="EX79" s="471"/>
      <c r="EY79" s="471"/>
      <c r="EZ79" s="471"/>
      <c r="FA79" s="471"/>
      <c r="FB79" s="471"/>
      <c r="FC79" s="471"/>
      <c r="FD79" s="471"/>
      <c r="FE79" s="471"/>
      <c r="FF79" s="471"/>
      <c r="FG79" s="471"/>
      <c r="FH79" s="471"/>
      <c r="FI79" s="471"/>
      <c r="FJ79" s="471"/>
      <c r="FK79" s="471"/>
      <c r="FL79" s="471"/>
      <c r="FM79" s="471"/>
      <c r="FN79" s="471"/>
      <c r="FO79" s="471"/>
      <c r="FP79" s="471"/>
      <c r="FQ79" s="471"/>
      <c r="FR79" s="471"/>
      <c r="FS79" s="471"/>
      <c r="FT79" s="471"/>
      <c r="FU79" s="471"/>
      <c r="FV79" s="471"/>
      <c r="FW79" s="471"/>
      <c r="FX79" s="471"/>
      <c r="FY79" s="471"/>
      <c r="FZ79" s="471"/>
      <c r="GA79" s="471"/>
      <c r="GB79" s="471"/>
      <c r="GC79" s="471"/>
      <c r="GD79" s="471"/>
      <c r="GE79" s="471"/>
      <c r="GF79" s="471"/>
      <c r="GG79" s="471"/>
      <c r="GH79" s="471"/>
      <c r="GI79" s="471"/>
      <c r="GJ79" s="471"/>
      <c r="GK79" s="471"/>
      <c r="GL79" s="471"/>
      <c r="GM79" s="471"/>
      <c r="GN79" s="471"/>
      <c r="GO79" s="471"/>
      <c r="GP79" s="471"/>
      <c r="GQ79" s="471"/>
      <c r="GR79" s="471"/>
      <c r="GS79" s="471"/>
      <c r="GT79" s="471"/>
      <c r="GU79" s="471"/>
      <c r="GV79" s="471"/>
      <c r="GW79" s="471"/>
      <c r="GX79" s="471"/>
      <c r="GY79" s="471"/>
      <c r="GZ79" s="471"/>
      <c r="HA79" s="471"/>
      <c r="HB79" s="471"/>
      <c r="HC79" s="471"/>
      <c r="HD79" s="471"/>
      <c r="HE79" s="471"/>
      <c r="HF79" s="471"/>
      <c r="HG79" s="471"/>
      <c r="HH79" s="471"/>
      <c r="HI79" s="471"/>
      <c r="HJ79" s="471"/>
      <c r="HK79" s="471"/>
      <c r="HL79" s="471"/>
      <c r="HM79" s="471"/>
      <c r="HN79" s="471"/>
      <c r="HO79" s="471"/>
      <c r="HP79" s="471"/>
      <c r="HQ79" s="471"/>
      <c r="HR79" s="471"/>
      <c r="HS79" s="471"/>
      <c r="HT79" s="471"/>
      <c r="HU79" s="471"/>
      <c r="HV79" s="471"/>
      <c r="HW79" s="471"/>
      <c r="HX79" s="471"/>
      <c r="HY79" s="471"/>
      <c r="HZ79" s="471"/>
      <c r="IA79" s="471"/>
      <c r="IB79" s="471"/>
      <c r="IC79" s="471"/>
      <c r="ID79" s="471"/>
      <c r="IE79" s="471"/>
      <c r="IF79" s="471"/>
      <c r="IG79" s="471"/>
      <c r="IH79" s="471"/>
      <c r="II79" s="471"/>
      <c r="IJ79" s="471"/>
      <c r="IK79" s="471"/>
      <c r="IL79" s="471"/>
      <c r="IM79" s="471"/>
      <c r="IN79" s="471"/>
      <c r="IO79" s="471"/>
      <c r="IP79" s="471"/>
      <c r="IQ79" s="471"/>
      <c r="IR79" s="471"/>
      <c r="IS79" s="471"/>
      <c r="IT79" s="471"/>
      <c r="IU79" s="471"/>
      <c r="IV79" s="471"/>
    </row>
    <row r="80" spans="1:256" s="473" customFormat="1" ht="13.5" customHeight="1">
      <c r="A80" s="644" t="s">
        <v>227</v>
      </c>
      <c r="B80" s="493"/>
      <c r="C80" s="424">
        <v>167151101</v>
      </c>
      <c r="D80" s="515" t="s">
        <v>267</v>
      </c>
      <c r="E80" s="424" t="s">
        <v>186</v>
      </c>
      <c r="F80" s="500">
        <f>F78</f>
        <v>7.4200000000000008</v>
      </c>
      <c r="G80" s="143"/>
      <c r="H80" s="516">
        <f>F80*G80</f>
        <v>0</v>
      </c>
      <c r="I80" s="427" t="s">
        <v>623</v>
      </c>
      <c r="J80" s="642"/>
      <c r="L80" s="471"/>
      <c r="M80" s="471"/>
      <c r="N80" s="471"/>
      <c r="O80" s="471"/>
      <c r="P80" s="643"/>
      <c r="Q80" s="471"/>
      <c r="R80" s="471"/>
      <c r="S80" s="643"/>
      <c r="T80" s="471"/>
      <c r="U80" s="471"/>
      <c r="V80" s="471"/>
      <c r="W80" s="471"/>
      <c r="X80" s="471"/>
      <c r="Y80" s="471"/>
      <c r="Z80" s="471"/>
      <c r="AA80" s="471"/>
      <c r="AB80" s="471"/>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1"/>
      <c r="AY80" s="471"/>
      <c r="AZ80" s="471"/>
      <c r="BA80" s="471"/>
      <c r="BB80" s="471"/>
      <c r="BC80" s="471"/>
      <c r="BD80" s="471"/>
      <c r="BE80" s="471"/>
      <c r="BF80" s="471"/>
      <c r="BG80" s="471"/>
      <c r="BH80" s="471"/>
      <c r="BI80" s="471"/>
      <c r="BJ80" s="471"/>
      <c r="BK80" s="471"/>
      <c r="BL80" s="471"/>
      <c r="BM80" s="471"/>
      <c r="BN80" s="471"/>
      <c r="BO80" s="471"/>
      <c r="BP80" s="471"/>
      <c r="BQ80" s="471"/>
      <c r="BR80" s="471"/>
      <c r="BS80" s="471"/>
      <c r="BT80" s="471"/>
      <c r="BU80" s="471"/>
      <c r="BV80" s="471"/>
      <c r="BW80" s="471"/>
      <c r="BX80" s="471"/>
      <c r="BY80" s="471"/>
      <c r="BZ80" s="471"/>
      <c r="CA80" s="471"/>
      <c r="CB80" s="471"/>
      <c r="CC80" s="471"/>
      <c r="CD80" s="471"/>
      <c r="CE80" s="471"/>
      <c r="CF80" s="471"/>
      <c r="CG80" s="471"/>
      <c r="CH80" s="471"/>
      <c r="CI80" s="471"/>
      <c r="CJ80" s="471"/>
      <c r="CK80" s="471"/>
      <c r="CL80" s="471"/>
      <c r="CM80" s="471"/>
      <c r="CN80" s="471"/>
      <c r="CO80" s="471"/>
      <c r="CP80" s="471"/>
      <c r="CQ80" s="471"/>
      <c r="CR80" s="471"/>
      <c r="CS80" s="471"/>
      <c r="CT80" s="471"/>
      <c r="CU80" s="471"/>
      <c r="CV80" s="471"/>
      <c r="CW80" s="471"/>
      <c r="CX80" s="471"/>
      <c r="CY80" s="471"/>
      <c r="CZ80" s="471"/>
      <c r="DA80" s="471"/>
      <c r="DB80" s="471"/>
      <c r="DC80" s="471"/>
      <c r="DD80" s="471"/>
      <c r="DE80" s="471"/>
      <c r="DF80" s="471"/>
      <c r="DG80" s="471"/>
      <c r="DH80" s="471"/>
      <c r="DI80" s="471"/>
      <c r="DJ80" s="471"/>
      <c r="DK80" s="471"/>
      <c r="DL80" s="471"/>
      <c r="DM80" s="471"/>
      <c r="DN80" s="471"/>
      <c r="DO80" s="471"/>
      <c r="DP80" s="471"/>
      <c r="DQ80" s="471"/>
      <c r="DR80" s="471"/>
      <c r="DS80" s="471"/>
      <c r="DT80" s="471"/>
      <c r="DU80" s="471"/>
      <c r="DV80" s="471"/>
      <c r="DW80" s="471"/>
      <c r="DX80" s="471"/>
      <c r="DY80" s="471"/>
      <c r="DZ80" s="471"/>
      <c r="EA80" s="471"/>
      <c r="EB80" s="471"/>
      <c r="EC80" s="471"/>
      <c r="ED80" s="471"/>
      <c r="EE80" s="471"/>
      <c r="EF80" s="471"/>
      <c r="EG80" s="471"/>
      <c r="EH80" s="471"/>
      <c r="EI80" s="471"/>
      <c r="EJ80" s="471"/>
      <c r="EK80" s="471"/>
      <c r="EL80" s="471"/>
      <c r="EM80" s="471"/>
      <c r="EN80" s="471"/>
      <c r="EO80" s="471"/>
      <c r="EP80" s="471"/>
      <c r="EQ80" s="471"/>
      <c r="ER80" s="471"/>
      <c r="ES80" s="471"/>
      <c r="ET80" s="471"/>
      <c r="EU80" s="471"/>
      <c r="EV80" s="471"/>
      <c r="EW80" s="471"/>
      <c r="EX80" s="471"/>
      <c r="EY80" s="471"/>
      <c r="EZ80" s="471"/>
      <c r="FA80" s="471"/>
      <c r="FB80" s="471"/>
      <c r="FC80" s="471"/>
      <c r="FD80" s="471"/>
      <c r="FE80" s="471"/>
      <c r="FF80" s="471"/>
      <c r="FG80" s="471"/>
      <c r="FH80" s="471"/>
      <c r="FI80" s="471"/>
      <c r="FJ80" s="471"/>
      <c r="FK80" s="471"/>
      <c r="FL80" s="471"/>
      <c r="FM80" s="471"/>
      <c r="FN80" s="471"/>
      <c r="FO80" s="471"/>
      <c r="FP80" s="471"/>
      <c r="FQ80" s="471"/>
      <c r="FR80" s="471"/>
      <c r="FS80" s="471"/>
      <c r="FT80" s="471"/>
      <c r="FU80" s="471"/>
      <c r="FV80" s="471"/>
      <c r="FW80" s="471"/>
      <c r="FX80" s="471"/>
      <c r="FY80" s="471"/>
      <c r="FZ80" s="471"/>
      <c r="GA80" s="471"/>
      <c r="GB80" s="471"/>
      <c r="GC80" s="471"/>
      <c r="GD80" s="471"/>
      <c r="GE80" s="471"/>
      <c r="GF80" s="471"/>
      <c r="GG80" s="471"/>
      <c r="GH80" s="471"/>
      <c r="GI80" s="471"/>
      <c r="GJ80" s="471"/>
      <c r="GK80" s="471"/>
      <c r="GL80" s="471"/>
      <c r="GM80" s="471"/>
      <c r="GN80" s="471"/>
      <c r="GO80" s="471"/>
      <c r="GP80" s="471"/>
      <c r="GQ80" s="471"/>
      <c r="GR80" s="471"/>
      <c r="GS80" s="471"/>
      <c r="GT80" s="471"/>
      <c r="GU80" s="471"/>
      <c r="GV80" s="471"/>
      <c r="GW80" s="471"/>
      <c r="GX80" s="471"/>
      <c r="GY80" s="471"/>
      <c r="GZ80" s="471"/>
      <c r="HA80" s="471"/>
      <c r="HB80" s="471"/>
      <c r="HC80" s="471"/>
      <c r="HD80" s="471"/>
      <c r="HE80" s="471"/>
      <c r="HF80" s="471"/>
      <c r="HG80" s="471"/>
      <c r="HH80" s="471"/>
      <c r="HI80" s="471"/>
      <c r="HJ80" s="471"/>
      <c r="HK80" s="471"/>
      <c r="HL80" s="471"/>
      <c r="HM80" s="471"/>
      <c r="HN80" s="471"/>
      <c r="HO80" s="471"/>
      <c r="HP80" s="471"/>
      <c r="HQ80" s="471"/>
      <c r="HR80" s="471"/>
      <c r="HS80" s="471"/>
      <c r="HT80" s="471"/>
      <c r="HU80" s="471"/>
      <c r="HV80" s="471"/>
      <c r="HW80" s="471"/>
      <c r="HX80" s="471"/>
      <c r="HY80" s="471"/>
      <c r="HZ80" s="471"/>
      <c r="IA80" s="471"/>
      <c r="IB80" s="471"/>
      <c r="IC80" s="471"/>
      <c r="ID80" s="471"/>
      <c r="IE80" s="471"/>
      <c r="IF80" s="471"/>
      <c r="IG80" s="471"/>
      <c r="IH80" s="471"/>
      <c r="II80" s="471"/>
      <c r="IJ80" s="471"/>
      <c r="IK80" s="471"/>
      <c r="IL80" s="471"/>
      <c r="IM80" s="471"/>
      <c r="IN80" s="471"/>
      <c r="IO80" s="471"/>
      <c r="IP80" s="471"/>
      <c r="IQ80" s="471"/>
      <c r="IR80" s="471"/>
      <c r="IS80" s="471"/>
      <c r="IT80" s="471"/>
      <c r="IU80" s="471"/>
      <c r="IV80" s="471"/>
    </row>
    <row r="81" spans="1:256" s="473" customFormat="1" ht="27" customHeight="1">
      <c r="A81" s="644" t="s">
        <v>229</v>
      </c>
      <c r="B81" s="493"/>
      <c r="C81" s="424">
        <v>162751113</v>
      </c>
      <c r="D81" s="515" t="s">
        <v>268</v>
      </c>
      <c r="E81" s="424" t="s">
        <v>186</v>
      </c>
      <c r="F81" s="500">
        <f>F80</f>
        <v>7.4200000000000008</v>
      </c>
      <c r="G81" s="143"/>
      <c r="H81" s="516">
        <f>F81*G81</f>
        <v>0</v>
      </c>
      <c r="I81" s="427" t="s">
        <v>623</v>
      </c>
      <c r="J81" s="645"/>
      <c r="K81" s="646"/>
      <c r="L81" s="472"/>
      <c r="M81" s="472"/>
      <c r="N81" s="472"/>
      <c r="O81" s="472"/>
      <c r="P81" s="472"/>
      <c r="Q81" s="472"/>
      <c r="R81" s="472"/>
      <c r="S81" s="647"/>
      <c r="T81" s="646"/>
      <c r="U81" s="471"/>
      <c r="V81" s="471"/>
      <c r="W81" s="471"/>
      <c r="X81" s="471"/>
      <c r="Y81" s="471"/>
      <c r="Z81" s="471"/>
      <c r="AA81" s="471"/>
      <c r="AB81" s="471"/>
      <c r="AC81" s="471"/>
      <c r="AD81" s="471"/>
      <c r="AE81" s="471"/>
      <c r="AF81" s="471"/>
      <c r="AG81" s="471"/>
      <c r="AH81" s="471"/>
      <c r="AI81" s="471"/>
      <c r="AJ81" s="471"/>
      <c r="AK81" s="471"/>
      <c r="AL81" s="471"/>
      <c r="AM81" s="471"/>
      <c r="AN81" s="471"/>
      <c r="AO81" s="471"/>
      <c r="AP81" s="471"/>
      <c r="AQ81" s="471"/>
      <c r="AR81" s="471"/>
      <c r="AS81" s="471"/>
      <c r="AT81" s="471"/>
      <c r="AU81" s="471"/>
      <c r="AV81" s="471"/>
      <c r="AW81" s="471"/>
      <c r="AX81" s="471"/>
      <c r="AY81" s="471"/>
      <c r="AZ81" s="471"/>
      <c r="BA81" s="471"/>
      <c r="BB81" s="471"/>
      <c r="BC81" s="471"/>
      <c r="BD81" s="471"/>
      <c r="BE81" s="471"/>
      <c r="BF81" s="471"/>
      <c r="BG81" s="471"/>
      <c r="BH81" s="471"/>
      <c r="BI81" s="471"/>
      <c r="BJ81" s="471"/>
      <c r="BK81" s="471"/>
      <c r="BL81" s="471"/>
      <c r="BM81" s="471"/>
      <c r="BN81" s="471"/>
      <c r="BO81" s="471"/>
      <c r="BP81" s="471"/>
      <c r="BQ81" s="471"/>
      <c r="BR81" s="471"/>
      <c r="BS81" s="471"/>
      <c r="BT81" s="471"/>
      <c r="BU81" s="471"/>
      <c r="BV81" s="471"/>
      <c r="BW81" s="471"/>
      <c r="BX81" s="471"/>
      <c r="BY81" s="471"/>
      <c r="BZ81" s="471"/>
      <c r="CA81" s="471"/>
      <c r="CB81" s="471"/>
      <c r="CC81" s="471"/>
      <c r="CD81" s="471"/>
      <c r="CE81" s="471"/>
      <c r="CF81" s="471"/>
      <c r="CG81" s="471"/>
      <c r="CH81" s="471"/>
      <c r="CI81" s="471"/>
      <c r="CJ81" s="471"/>
      <c r="CK81" s="471"/>
      <c r="CL81" s="471"/>
      <c r="CM81" s="471"/>
      <c r="CN81" s="471"/>
      <c r="CO81" s="471"/>
      <c r="CP81" s="471"/>
      <c r="CQ81" s="471"/>
      <c r="CR81" s="471"/>
      <c r="CS81" s="471"/>
      <c r="CT81" s="471"/>
      <c r="CU81" s="471"/>
      <c r="CV81" s="471"/>
      <c r="CW81" s="471"/>
      <c r="CX81" s="471"/>
      <c r="CY81" s="471"/>
      <c r="CZ81" s="471"/>
      <c r="DA81" s="471"/>
      <c r="DB81" s="471"/>
      <c r="DC81" s="471"/>
      <c r="DD81" s="471"/>
      <c r="DE81" s="471"/>
      <c r="DF81" s="471"/>
      <c r="DG81" s="471"/>
      <c r="DH81" s="471"/>
      <c r="DI81" s="471"/>
      <c r="DJ81" s="471"/>
      <c r="DK81" s="471"/>
      <c r="DL81" s="471"/>
      <c r="DM81" s="471"/>
      <c r="DN81" s="471"/>
      <c r="DO81" s="471"/>
      <c r="DP81" s="471"/>
      <c r="DQ81" s="471"/>
      <c r="DR81" s="471"/>
      <c r="DS81" s="471"/>
      <c r="DT81" s="471"/>
      <c r="DU81" s="471"/>
      <c r="DV81" s="471"/>
      <c r="DW81" s="471"/>
      <c r="DX81" s="471"/>
      <c r="DY81" s="471"/>
      <c r="DZ81" s="471"/>
      <c r="EA81" s="471"/>
      <c r="EB81" s="471"/>
      <c r="EC81" s="471"/>
      <c r="ED81" s="471"/>
      <c r="EE81" s="471"/>
      <c r="EF81" s="471"/>
      <c r="EG81" s="471"/>
      <c r="EH81" s="471"/>
      <c r="EI81" s="471"/>
      <c r="EJ81" s="471"/>
      <c r="EK81" s="471"/>
      <c r="EL81" s="471"/>
      <c r="EM81" s="471"/>
      <c r="EN81" s="471"/>
      <c r="EO81" s="471"/>
      <c r="EP81" s="471"/>
      <c r="EQ81" s="471"/>
      <c r="ER81" s="471"/>
      <c r="ES81" s="471"/>
      <c r="ET81" s="471"/>
      <c r="EU81" s="471"/>
      <c r="EV81" s="471"/>
      <c r="EW81" s="471"/>
      <c r="EX81" s="471"/>
      <c r="EY81" s="471"/>
      <c r="EZ81" s="471"/>
      <c r="FA81" s="471"/>
      <c r="FB81" s="471"/>
      <c r="FC81" s="471"/>
      <c r="FD81" s="471"/>
      <c r="FE81" s="471"/>
      <c r="FF81" s="471"/>
      <c r="FG81" s="471"/>
      <c r="FH81" s="471"/>
      <c r="FI81" s="471"/>
      <c r="FJ81" s="471"/>
      <c r="FK81" s="471"/>
      <c r="FL81" s="471"/>
      <c r="FM81" s="471"/>
      <c r="FN81" s="471"/>
      <c r="FO81" s="471"/>
      <c r="FP81" s="471"/>
      <c r="FQ81" s="471"/>
      <c r="FR81" s="471"/>
      <c r="FS81" s="471"/>
      <c r="FT81" s="471"/>
      <c r="FU81" s="471"/>
      <c r="FV81" s="471"/>
      <c r="FW81" s="471"/>
      <c r="FX81" s="471"/>
      <c r="FY81" s="471"/>
      <c r="FZ81" s="471"/>
      <c r="GA81" s="471"/>
      <c r="GB81" s="471"/>
      <c r="GC81" s="471"/>
      <c r="GD81" s="471"/>
      <c r="GE81" s="471"/>
      <c r="GF81" s="471"/>
      <c r="GG81" s="471"/>
      <c r="GH81" s="471"/>
      <c r="GI81" s="471"/>
      <c r="GJ81" s="471"/>
      <c r="GK81" s="471"/>
      <c r="GL81" s="471"/>
      <c r="GM81" s="471"/>
      <c r="GN81" s="471"/>
      <c r="GO81" s="471"/>
      <c r="GP81" s="471"/>
      <c r="GQ81" s="471"/>
      <c r="GR81" s="471"/>
      <c r="GS81" s="471"/>
      <c r="GT81" s="471"/>
      <c r="GU81" s="471"/>
      <c r="GV81" s="471"/>
      <c r="GW81" s="471"/>
      <c r="GX81" s="471"/>
      <c r="GY81" s="471"/>
      <c r="GZ81" s="471"/>
      <c r="HA81" s="471"/>
      <c r="HB81" s="471"/>
      <c r="HC81" s="471"/>
      <c r="HD81" s="471"/>
      <c r="HE81" s="471"/>
      <c r="HF81" s="471"/>
      <c r="HG81" s="471"/>
      <c r="HH81" s="471"/>
      <c r="HI81" s="471"/>
      <c r="HJ81" s="471"/>
      <c r="HK81" s="471"/>
      <c r="HL81" s="471"/>
      <c r="HM81" s="471"/>
      <c r="HN81" s="471"/>
      <c r="HO81" s="471"/>
      <c r="HP81" s="471"/>
      <c r="HQ81" s="471"/>
      <c r="HR81" s="471"/>
      <c r="HS81" s="471"/>
      <c r="HT81" s="471"/>
      <c r="HU81" s="471"/>
      <c r="HV81" s="471"/>
      <c r="HW81" s="471"/>
      <c r="HX81" s="471"/>
      <c r="HY81" s="471"/>
      <c r="HZ81" s="471"/>
      <c r="IA81" s="471"/>
      <c r="IB81" s="471"/>
      <c r="IC81" s="471"/>
      <c r="ID81" s="471"/>
      <c r="IE81" s="471"/>
      <c r="IF81" s="471"/>
      <c r="IG81" s="471"/>
      <c r="IH81" s="471"/>
      <c r="II81" s="471"/>
      <c r="IJ81" s="471"/>
      <c r="IK81" s="471"/>
      <c r="IL81" s="471"/>
      <c r="IM81" s="471"/>
      <c r="IN81" s="471"/>
      <c r="IO81" s="471"/>
      <c r="IP81" s="471"/>
      <c r="IQ81" s="471"/>
      <c r="IR81" s="471"/>
      <c r="IS81" s="471"/>
      <c r="IT81" s="471"/>
      <c r="IU81" s="471"/>
      <c r="IV81" s="471"/>
    </row>
    <row r="82" spans="1:256" s="473" customFormat="1" ht="13.5" customHeight="1">
      <c r="A82" s="644" t="s">
        <v>231</v>
      </c>
      <c r="B82" s="493"/>
      <c r="C82" s="424">
        <v>171251201</v>
      </c>
      <c r="D82" s="515" t="s">
        <v>269</v>
      </c>
      <c r="E82" s="424" t="s">
        <v>186</v>
      </c>
      <c r="F82" s="500">
        <f>F81</f>
        <v>7.4200000000000008</v>
      </c>
      <c r="G82" s="143"/>
      <c r="H82" s="516">
        <f>F82*G82</f>
        <v>0</v>
      </c>
      <c r="I82" s="427" t="s">
        <v>623</v>
      </c>
      <c r="L82" s="471"/>
      <c r="M82" s="471"/>
      <c r="N82" s="471"/>
      <c r="O82" s="471"/>
      <c r="P82" s="471"/>
      <c r="Q82" s="471"/>
      <c r="R82" s="471"/>
      <c r="S82" s="643"/>
      <c r="T82" s="471"/>
      <c r="U82" s="471"/>
      <c r="V82" s="471"/>
      <c r="W82" s="471"/>
      <c r="X82" s="471"/>
      <c r="Y82" s="471"/>
      <c r="Z82" s="471"/>
      <c r="AA82" s="471"/>
      <c r="AB82" s="471"/>
      <c r="AC82" s="471"/>
      <c r="AD82" s="471"/>
      <c r="AE82" s="471"/>
      <c r="AF82" s="471"/>
      <c r="AG82" s="471"/>
      <c r="AH82" s="471"/>
      <c r="AI82" s="471"/>
      <c r="AJ82" s="471"/>
      <c r="AK82" s="471"/>
      <c r="AL82" s="471"/>
      <c r="AM82" s="471"/>
      <c r="AN82" s="471"/>
      <c r="AO82" s="471"/>
      <c r="AP82" s="471"/>
      <c r="AQ82" s="471"/>
      <c r="AR82" s="471"/>
      <c r="AS82" s="471"/>
      <c r="AT82" s="471"/>
      <c r="AU82" s="471"/>
      <c r="AV82" s="471"/>
      <c r="AW82" s="471"/>
      <c r="AX82" s="471"/>
      <c r="AY82" s="471"/>
      <c r="AZ82" s="471"/>
      <c r="BA82" s="471"/>
      <c r="BB82" s="471"/>
      <c r="BC82" s="471"/>
      <c r="BD82" s="471"/>
      <c r="BE82" s="471"/>
      <c r="BF82" s="471"/>
      <c r="BG82" s="471"/>
      <c r="BH82" s="471"/>
      <c r="BI82" s="471"/>
      <c r="BJ82" s="471"/>
      <c r="BK82" s="471"/>
      <c r="BL82" s="471"/>
      <c r="BM82" s="471"/>
      <c r="BN82" s="471"/>
      <c r="BO82" s="471"/>
      <c r="BP82" s="471"/>
      <c r="BQ82" s="471"/>
      <c r="BR82" s="471"/>
      <c r="BS82" s="471"/>
      <c r="BT82" s="471"/>
      <c r="BU82" s="471"/>
      <c r="BV82" s="471"/>
      <c r="BW82" s="471"/>
      <c r="BX82" s="471"/>
      <c r="BY82" s="471"/>
      <c r="BZ82" s="471"/>
      <c r="CA82" s="471"/>
      <c r="CB82" s="471"/>
      <c r="CC82" s="471"/>
      <c r="CD82" s="471"/>
      <c r="CE82" s="471"/>
      <c r="CF82" s="471"/>
      <c r="CG82" s="471"/>
      <c r="CH82" s="471"/>
      <c r="CI82" s="471"/>
      <c r="CJ82" s="471"/>
      <c r="CK82" s="471"/>
      <c r="CL82" s="471"/>
      <c r="CM82" s="471"/>
      <c r="CN82" s="471"/>
      <c r="CO82" s="471"/>
      <c r="CP82" s="471"/>
      <c r="CQ82" s="471"/>
      <c r="CR82" s="471"/>
      <c r="CS82" s="471"/>
      <c r="CT82" s="471"/>
      <c r="CU82" s="471"/>
      <c r="CV82" s="471"/>
      <c r="CW82" s="471"/>
      <c r="CX82" s="471"/>
      <c r="CY82" s="471"/>
      <c r="CZ82" s="471"/>
      <c r="DA82" s="471"/>
      <c r="DB82" s="471"/>
      <c r="DC82" s="471"/>
      <c r="DD82" s="471"/>
      <c r="DE82" s="471"/>
      <c r="DF82" s="471"/>
      <c r="DG82" s="471"/>
      <c r="DH82" s="471"/>
      <c r="DI82" s="471"/>
      <c r="DJ82" s="471"/>
      <c r="DK82" s="471"/>
      <c r="DL82" s="471"/>
      <c r="DM82" s="471"/>
      <c r="DN82" s="471"/>
      <c r="DO82" s="471"/>
      <c r="DP82" s="471"/>
      <c r="DQ82" s="471"/>
      <c r="DR82" s="471"/>
      <c r="DS82" s="471"/>
      <c r="DT82" s="471"/>
      <c r="DU82" s="471"/>
      <c r="DV82" s="471"/>
      <c r="DW82" s="471"/>
      <c r="DX82" s="471"/>
      <c r="DY82" s="471"/>
      <c r="DZ82" s="471"/>
      <c r="EA82" s="471"/>
      <c r="EB82" s="471"/>
      <c r="EC82" s="471"/>
      <c r="ED82" s="471"/>
      <c r="EE82" s="471"/>
      <c r="EF82" s="471"/>
      <c r="EG82" s="471"/>
      <c r="EH82" s="471"/>
      <c r="EI82" s="471"/>
      <c r="EJ82" s="471"/>
      <c r="EK82" s="471"/>
      <c r="EL82" s="471"/>
      <c r="EM82" s="471"/>
      <c r="EN82" s="471"/>
      <c r="EO82" s="471"/>
      <c r="EP82" s="471"/>
      <c r="EQ82" s="471"/>
      <c r="ER82" s="471"/>
      <c r="ES82" s="471"/>
      <c r="ET82" s="471"/>
      <c r="EU82" s="471"/>
      <c r="EV82" s="471"/>
      <c r="EW82" s="471"/>
      <c r="EX82" s="471"/>
      <c r="EY82" s="471"/>
      <c r="EZ82" s="471"/>
      <c r="FA82" s="471"/>
      <c r="FB82" s="471"/>
      <c r="FC82" s="471"/>
      <c r="FD82" s="471"/>
      <c r="FE82" s="471"/>
      <c r="FF82" s="471"/>
      <c r="FG82" s="471"/>
      <c r="FH82" s="471"/>
      <c r="FI82" s="471"/>
      <c r="FJ82" s="471"/>
      <c r="FK82" s="471"/>
      <c r="FL82" s="471"/>
      <c r="FM82" s="471"/>
      <c r="FN82" s="471"/>
      <c r="FO82" s="471"/>
      <c r="FP82" s="471"/>
      <c r="FQ82" s="471"/>
      <c r="FR82" s="471"/>
      <c r="FS82" s="471"/>
      <c r="FT82" s="471"/>
      <c r="FU82" s="471"/>
      <c r="FV82" s="471"/>
      <c r="FW82" s="471"/>
      <c r="FX82" s="471"/>
      <c r="FY82" s="471"/>
      <c r="FZ82" s="471"/>
      <c r="GA82" s="471"/>
      <c r="GB82" s="471"/>
      <c r="GC82" s="471"/>
      <c r="GD82" s="471"/>
      <c r="GE82" s="471"/>
      <c r="GF82" s="471"/>
      <c r="GG82" s="471"/>
      <c r="GH82" s="471"/>
      <c r="GI82" s="471"/>
      <c r="GJ82" s="471"/>
      <c r="GK82" s="471"/>
      <c r="GL82" s="471"/>
      <c r="GM82" s="471"/>
      <c r="GN82" s="471"/>
      <c r="GO82" s="471"/>
      <c r="GP82" s="471"/>
      <c r="GQ82" s="471"/>
      <c r="GR82" s="471"/>
      <c r="GS82" s="471"/>
      <c r="GT82" s="471"/>
      <c r="GU82" s="471"/>
      <c r="GV82" s="471"/>
      <c r="GW82" s="471"/>
      <c r="GX82" s="471"/>
      <c r="GY82" s="471"/>
      <c r="GZ82" s="471"/>
      <c r="HA82" s="471"/>
      <c r="HB82" s="471"/>
      <c r="HC82" s="471"/>
      <c r="HD82" s="471"/>
      <c r="HE82" s="471"/>
      <c r="HF82" s="471"/>
      <c r="HG82" s="471"/>
      <c r="HH82" s="471"/>
      <c r="HI82" s="471"/>
      <c r="HJ82" s="471"/>
      <c r="HK82" s="471"/>
      <c r="HL82" s="471"/>
      <c r="HM82" s="471"/>
      <c r="HN82" s="471"/>
      <c r="HO82" s="471"/>
      <c r="HP82" s="471"/>
      <c r="HQ82" s="471"/>
      <c r="HR82" s="471"/>
      <c r="HS82" s="471"/>
      <c r="HT82" s="471"/>
      <c r="HU82" s="471"/>
      <c r="HV82" s="471"/>
      <c r="HW82" s="471"/>
      <c r="HX82" s="471"/>
      <c r="HY82" s="471"/>
      <c r="HZ82" s="471"/>
      <c r="IA82" s="471"/>
      <c r="IB82" s="471"/>
      <c r="IC82" s="471"/>
      <c r="ID82" s="471"/>
      <c r="IE82" s="471"/>
      <c r="IF82" s="471"/>
      <c r="IG82" s="471"/>
      <c r="IH82" s="471"/>
      <c r="II82" s="471"/>
      <c r="IJ82" s="471"/>
      <c r="IK82" s="471"/>
      <c r="IL82" s="471"/>
      <c r="IM82" s="471"/>
      <c r="IN82" s="471"/>
      <c r="IO82" s="471"/>
      <c r="IP82" s="471"/>
      <c r="IQ82" s="471"/>
      <c r="IR82" s="471"/>
      <c r="IS82" s="471"/>
      <c r="IT82" s="471"/>
      <c r="IU82" s="471"/>
      <c r="IV82" s="471"/>
    </row>
    <row r="83" spans="1:256" s="473" customFormat="1" ht="13.5" customHeight="1">
      <c r="A83" s="648" t="s">
        <v>233</v>
      </c>
      <c r="B83" s="649"/>
      <c r="C83" s="424">
        <v>171201221</v>
      </c>
      <c r="D83" s="333" t="s">
        <v>234</v>
      </c>
      <c r="E83" s="650" t="s">
        <v>189</v>
      </c>
      <c r="F83" s="651">
        <f>F82*2</f>
        <v>14.840000000000002</v>
      </c>
      <c r="G83" s="785"/>
      <c r="H83" s="652">
        <f>F83*G83</f>
        <v>0</v>
      </c>
      <c r="I83" s="427" t="s">
        <v>623</v>
      </c>
      <c r="L83" s="471"/>
      <c r="M83" s="471"/>
      <c r="N83" s="471"/>
      <c r="O83" s="471"/>
      <c r="P83" s="471"/>
      <c r="Q83" s="471"/>
      <c r="R83" s="471"/>
      <c r="S83" s="643"/>
      <c r="T83" s="596"/>
      <c r="U83" s="596"/>
      <c r="V83" s="596"/>
      <c r="W83" s="596"/>
      <c r="X83" s="596"/>
      <c r="Y83" s="596"/>
      <c r="Z83" s="596"/>
      <c r="AA83" s="596"/>
      <c r="AB83" s="596"/>
      <c r="AC83" s="596"/>
      <c r="AD83" s="596"/>
      <c r="AE83" s="596"/>
      <c r="AF83" s="596"/>
      <c r="AG83" s="596"/>
      <c r="AH83" s="596"/>
      <c r="AI83" s="596"/>
      <c r="AJ83" s="596"/>
      <c r="AK83" s="596"/>
      <c r="AL83" s="596"/>
      <c r="AM83" s="596"/>
      <c r="AN83" s="596"/>
      <c r="AO83" s="596"/>
      <c r="AP83" s="596"/>
      <c r="AQ83" s="596"/>
      <c r="AR83" s="596"/>
      <c r="AS83" s="596"/>
      <c r="AT83" s="596"/>
      <c r="AU83" s="596"/>
      <c r="AV83" s="596"/>
      <c r="AW83" s="596"/>
      <c r="AX83" s="596"/>
      <c r="AY83" s="596"/>
      <c r="AZ83" s="596"/>
      <c r="BA83" s="596"/>
      <c r="BB83" s="596"/>
      <c r="BC83" s="596"/>
      <c r="BD83" s="596"/>
      <c r="BE83" s="596"/>
      <c r="BF83" s="596"/>
      <c r="BG83" s="596"/>
      <c r="BH83" s="596"/>
      <c r="BI83" s="596"/>
      <c r="BJ83" s="596"/>
      <c r="BK83" s="596"/>
      <c r="BL83" s="596"/>
      <c r="BM83" s="596"/>
      <c r="BN83" s="596"/>
      <c r="BO83" s="596"/>
      <c r="BP83" s="596"/>
      <c r="BQ83" s="596"/>
      <c r="BR83" s="596"/>
      <c r="BS83" s="596"/>
      <c r="BT83" s="596"/>
      <c r="BU83" s="596"/>
      <c r="BV83" s="596"/>
      <c r="BW83" s="596"/>
      <c r="BX83" s="596"/>
      <c r="BY83" s="596"/>
      <c r="BZ83" s="596"/>
      <c r="CA83" s="596"/>
      <c r="CB83" s="596"/>
      <c r="CC83" s="596"/>
      <c r="CD83" s="596"/>
      <c r="CE83" s="596"/>
      <c r="CF83" s="596"/>
      <c r="CG83" s="596"/>
      <c r="CH83" s="596"/>
      <c r="CI83" s="596"/>
      <c r="CJ83" s="596"/>
      <c r="CK83" s="596"/>
      <c r="CL83" s="596"/>
      <c r="CM83" s="596"/>
      <c r="CN83" s="596"/>
      <c r="CO83" s="596"/>
      <c r="CP83" s="596"/>
      <c r="CQ83" s="596"/>
      <c r="CR83" s="596"/>
      <c r="CS83" s="596"/>
      <c r="CT83" s="596"/>
      <c r="CU83" s="596"/>
      <c r="CV83" s="596"/>
      <c r="CW83" s="596"/>
      <c r="CX83" s="596"/>
      <c r="CY83" s="596"/>
      <c r="CZ83" s="596"/>
      <c r="DA83" s="596"/>
      <c r="DB83" s="596"/>
      <c r="DC83" s="596"/>
      <c r="DD83" s="596"/>
      <c r="DE83" s="596"/>
      <c r="DF83" s="596"/>
      <c r="DG83" s="596"/>
      <c r="DH83" s="596"/>
      <c r="DI83" s="596"/>
      <c r="DJ83" s="596"/>
      <c r="DK83" s="596"/>
      <c r="DL83" s="596"/>
      <c r="DM83" s="596"/>
      <c r="DN83" s="596"/>
      <c r="DO83" s="596"/>
      <c r="DP83" s="596"/>
      <c r="DQ83" s="596"/>
      <c r="DR83" s="596"/>
      <c r="DS83" s="596"/>
      <c r="DT83" s="596"/>
      <c r="DU83" s="596"/>
      <c r="DV83" s="596"/>
      <c r="DW83" s="596"/>
      <c r="DX83" s="596"/>
      <c r="DY83" s="596"/>
      <c r="DZ83" s="596"/>
      <c r="EA83" s="596"/>
      <c r="EB83" s="596"/>
      <c r="EC83" s="596"/>
      <c r="ED83" s="596"/>
      <c r="EE83" s="596"/>
      <c r="EF83" s="596"/>
      <c r="EG83" s="596"/>
      <c r="EH83" s="596"/>
      <c r="EI83" s="596"/>
      <c r="EJ83" s="596"/>
      <c r="EK83" s="596"/>
      <c r="EL83" s="596"/>
      <c r="EM83" s="596"/>
      <c r="EN83" s="596"/>
      <c r="EO83" s="596"/>
      <c r="EP83" s="596"/>
      <c r="EQ83" s="596"/>
      <c r="ER83" s="596"/>
      <c r="ES83" s="596"/>
      <c r="ET83" s="596"/>
      <c r="EU83" s="596"/>
      <c r="EV83" s="596"/>
      <c r="EW83" s="596"/>
      <c r="EX83" s="596"/>
      <c r="EY83" s="596"/>
      <c r="EZ83" s="596"/>
      <c r="FA83" s="596"/>
      <c r="FB83" s="596"/>
      <c r="FC83" s="596"/>
      <c r="FD83" s="596"/>
      <c r="FE83" s="596"/>
      <c r="FF83" s="596"/>
      <c r="FG83" s="596"/>
      <c r="FH83" s="596"/>
      <c r="FI83" s="596"/>
      <c r="FJ83" s="596"/>
      <c r="FK83" s="596"/>
      <c r="FL83" s="596"/>
      <c r="FM83" s="596"/>
      <c r="FN83" s="596"/>
      <c r="FO83" s="596"/>
      <c r="FP83" s="596"/>
      <c r="FQ83" s="596"/>
      <c r="FR83" s="596"/>
      <c r="FS83" s="596"/>
      <c r="FT83" s="596"/>
      <c r="FU83" s="596"/>
      <c r="FV83" s="596"/>
      <c r="FW83" s="596"/>
      <c r="FX83" s="596"/>
      <c r="FY83" s="596"/>
      <c r="FZ83" s="596"/>
      <c r="GA83" s="596"/>
      <c r="GB83" s="596"/>
      <c r="GC83" s="596"/>
      <c r="GD83" s="596"/>
      <c r="GE83" s="596"/>
      <c r="GF83" s="596"/>
      <c r="GG83" s="596"/>
      <c r="GH83" s="596"/>
      <c r="GI83" s="596"/>
      <c r="GJ83" s="596"/>
      <c r="GK83" s="596"/>
      <c r="GL83" s="596"/>
      <c r="GM83" s="596"/>
      <c r="GN83" s="596"/>
      <c r="GO83" s="596"/>
      <c r="GP83" s="596"/>
      <c r="GQ83" s="596"/>
      <c r="GR83" s="596"/>
      <c r="GS83" s="596"/>
      <c r="GT83" s="596"/>
      <c r="GU83" s="596"/>
      <c r="GV83" s="596"/>
      <c r="GW83" s="596"/>
      <c r="GX83" s="596"/>
      <c r="GY83" s="596"/>
      <c r="GZ83" s="596"/>
      <c r="HA83" s="596"/>
      <c r="HB83" s="596"/>
      <c r="HC83" s="596"/>
      <c r="HD83" s="596"/>
      <c r="HE83" s="596"/>
      <c r="HF83" s="596"/>
      <c r="HG83" s="596"/>
      <c r="HH83" s="596"/>
      <c r="HI83" s="596"/>
      <c r="HJ83" s="596"/>
      <c r="HK83" s="596"/>
      <c r="HL83" s="596"/>
      <c r="HM83" s="596"/>
      <c r="HN83" s="596"/>
      <c r="HO83" s="596"/>
      <c r="HP83" s="596"/>
      <c r="HQ83" s="596"/>
      <c r="HR83" s="596"/>
      <c r="HS83" s="596"/>
      <c r="HT83" s="596"/>
      <c r="HU83" s="596"/>
      <c r="HV83" s="596"/>
      <c r="HW83" s="596"/>
      <c r="HX83" s="596"/>
      <c r="HY83" s="596"/>
      <c r="HZ83" s="596"/>
      <c r="IA83" s="596"/>
      <c r="IB83" s="596"/>
      <c r="IC83" s="596"/>
      <c r="ID83" s="596"/>
      <c r="IE83" s="596"/>
      <c r="IF83" s="596"/>
      <c r="IG83" s="596"/>
      <c r="IH83" s="596"/>
      <c r="II83" s="596"/>
      <c r="IJ83" s="596"/>
      <c r="IK83" s="596"/>
      <c r="IL83" s="596"/>
      <c r="IM83" s="596"/>
      <c r="IN83" s="596"/>
      <c r="IO83" s="596"/>
      <c r="IP83" s="596"/>
      <c r="IQ83" s="596"/>
      <c r="IR83" s="596"/>
      <c r="IS83" s="596"/>
      <c r="IT83" s="596"/>
      <c r="IU83" s="596"/>
      <c r="IV83" s="596"/>
    </row>
    <row r="84" spans="1:256" s="473" customFormat="1" ht="13.5" customHeight="1">
      <c r="A84" s="648"/>
      <c r="B84" s="649"/>
      <c r="C84" s="653"/>
      <c r="D84" s="333" t="s">
        <v>704</v>
      </c>
      <c r="E84" s="650"/>
      <c r="F84" s="651"/>
      <c r="G84" s="652"/>
      <c r="H84" s="652"/>
      <c r="I84" s="654"/>
      <c r="L84" s="471"/>
      <c r="M84" s="471"/>
      <c r="N84" s="471"/>
      <c r="O84" s="471"/>
      <c r="P84" s="471"/>
      <c r="Q84" s="471"/>
      <c r="R84" s="471"/>
      <c r="S84" s="643"/>
      <c r="T84" s="596"/>
      <c r="U84" s="596"/>
      <c r="V84" s="596"/>
      <c r="W84" s="596"/>
      <c r="X84" s="596"/>
      <c r="Y84" s="596"/>
      <c r="Z84" s="596"/>
      <c r="AA84" s="596"/>
      <c r="AB84" s="596"/>
      <c r="AC84" s="596"/>
      <c r="AD84" s="596"/>
      <c r="AE84" s="596"/>
      <c r="AF84" s="596"/>
      <c r="AG84" s="596"/>
      <c r="AH84" s="596"/>
      <c r="AI84" s="596"/>
      <c r="AJ84" s="596"/>
      <c r="AK84" s="596"/>
      <c r="AL84" s="596"/>
      <c r="AM84" s="596"/>
      <c r="AN84" s="596"/>
      <c r="AO84" s="596"/>
      <c r="AP84" s="596"/>
      <c r="AQ84" s="596"/>
      <c r="AR84" s="596"/>
      <c r="AS84" s="596"/>
      <c r="AT84" s="596"/>
      <c r="AU84" s="596"/>
      <c r="AV84" s="596"/>
      <c r="AW84" s="596"/>
      <c r="AX84" s="596"/>
      <c r="AY84" s="596"/>
      <c r="AZ84" s="596"/>
      <c r="BA84" s="596"/>
      <c r="BB84" s="596"/>
      <c r="BC84" s="596"/>
      <c r="BD84" s="596"/>
      <c r="BE84" s="596"/>
      <c r="BF84" s="596"/>
      <c r="BG84" s="596"/>
      <c r="BH84" s="596"/>
      <c r="BI84" s="596"/>
      <c r="BJ84" s="596"/>
      <c r="BK84" s="596"/>
      <c r="BL84" s="596"/>
      <c r="BM84" s="596"/>
      <c r="BN84" s="596"/>
      <c r="BO84" s="596"/>
      <c r="BP84" s="596"/>
      <c r="BQ84" s="596"/>
      <c r="BR84" s="596"/>
      <c r="BS84" s="596"/>
      <c r="BT84" s="596"/>
      <c r="BU84" s="596"/>
      <c r="BV84" s="596"/>
      <c r="BW84" s="596"/>
      <c r="BX84" s="596"/>
      <c r="BY84" s="596"/>
      <c r="BZ84" s="596"/>
      <c r="CA84" s="596"/>
      <c r="CB84" s="596"/>
      <c r="CC84" s="596"/>
      <c r="CD84" s="596"/>
      <c r="CE84" s="596"/>
      <c r="CF84" s="596"/>
      <c r="CG84" s="596"/>
      <c r="CH84" s="596"/>
      <c r="CI84" s="596"/>
      <c r="CJ84" s="596"/>
      <c r="CK84" s="596"/>
      <c r="CL84" s="596"/>
      <c r="CM84" s="596"/>
      <c r="CN84" s="596"/>
      <c r="CO84" s="596"/>
      <c r="CP84" s="596"/>
      <c r="CQ84" s="596"/>
      <c r="CR84" s="596"/>
      <c r="CS84" s="596"/>
      <c r="CT84" s="596"/>
      <c r="CU84" s="596"/>
      <c r="CV84" s="596"/>
      <c r="CW84" s="596"/>
      <c r="CX84" s="596"/>
      <c r="CY84" s="596"/>
      <c r="CZ84" s="596"/>
      <c r="DA84" s="596"/>
      <c r="DB84" s="596"/>
      <c r="DC84" s="596"/>
      <c r="DD84" s="596"/>
      <c r="DE84" s="596"/>
      <c r="DF84" s="596"/>
      <c r="DG84" s="596"/>
      <c r="DH84" s="596"/>
      <c r="DI84" s="596"/>
      <c r="DJ84" s="596"/>
      <c r="DK84" s="596"/>
      <c r="DL84" s="596"/>
      <c r="DM84" s="596"/>
      <c r="DN84" s="596"/>
      <c r="DO84" s="596"/>
      <c r="DP84" s="596"/>
      <c r="DQ84" s="596"/>
      <c r="DR84" s="596"/>
      <c r="DS84" s="596"/>
      <c r="DT84" s="596"/>
      <c r="DU84" s="596"/>
      <c r="DV84" s="596"/>
      <c r="DW84" s="596"/>
      <c r="DX84" s="596"/>
      <c r="DY84" s="596"/>
      <c r="DZ84" s="596"/>
      <c r="EA84" s="596"/>
      <c r="EB84" s="596"/>
      <c r="EC84" s="596"/>
      <c r="ED84" s="596"/>
      <c r="EE84" s="596"/>
      <c r="EF84" s="596"/>
      <c r="EG84" s="596"/>
      <c r="EH84" s="596"/>
      <c r="EI84" s="596"/>
      <c r="EJ84" s="596"/>
      <c r="EK84" s="596"/>
      <c r="EL84" s="596"/>
      <c r="EM84" s="596"/>
      <c r="EN84" s="596"/>
      <c r="EO84" s="596"/>
      <c r="EP84" s="596"/>
      <c r="EQ84" s="596"/>
      <c r="ER84" s="596"/>
      <c r="ES84" s="596"/>
      <c r="ET84" s="596"/>
      <c r="EU84" s="596"/>
      <c r="EV84" s="596"/>
      <c r="EW84" s="596"/>
      <c r="EX84" s="596"/>
      <c r="EY84" s="596"/>
      <c r="EZ84" s="596"/>
      <c r="FA84" s="596"/>
      <c r="FB84" s="596"/>
      <c r="FC84" s="596"/>
      <c r="FD84" s="596"/>
      <c r="FE84" s="596"/>
      <c r="FF84" s="596"/>
      <c r="FG84" s="596"/>
      <c r="FH84" s="596"/>
      <c r="FI84" s="596"/>
      <c r="FJ84" s="596"/>
      <c r="FK84" s="596"/>
      <c r="FL84" s="596"/>
      <c r="FM84" s="596"/>
      <c r="FN84" s="596"/>
      <c r="FO84" s="596"/>
      <c r="FP84" s="596"/>
      <c r="FQ84" s="596"/>
      <c r="FR84" s="596"/>
      <c r="FS84" s="596"/>
      <c r="FT84" s="596"/>
      <c r="FU84" s="596"/>
      <c r="FV84" s="596"/>
      <c r="FW84" s="596"/>
      <c r="FX84" s="596"/>
      <c r="FY84" s="596"/>
      <c r="FZ84" s="596"/>
      <c r="GA84" s="596"/>
      <c r="GB84" s="596"/>
      <c r="GC84" s="596"/>
      <c r="GD84" s="596"/>
      <c r="GE84" s="596"/>
      <c r="GF84" s="596"/>
      <c r="GG84" s="596"/>
      <c r="GH84" s="596"/>
      <c r="GI84" s="596"/>
      <c r="GJ84" s="596"/>
      <c r="GK84" s="596"/>
      <c r="GL84" s="596"/>
      <c r="GM84" s="596"/>
      <c r="GN84" s="596"/>
      <c r="GO84" s="596"/>
      <c r="GP84" s="596"/>
      <c r="GQ84" s="596"/>
      <c r="GR84" s="596"/>
      <c r="GS84" s="596"/>
      <c r="GT84" s="596"/>
      <c r="GU84" s="596"/>
      <c r="GV84" s="596"/>
      <c r="GW84" s="596"/>
      <c r="GX84" s="596"/>
      <c r="GY84" s="596"/>
      <c r="GZ84" s="596"/>
      <c r="HA84" s="596"/>
      <c r="HB84" s="596"/>
      <c r="HC84" s="596"/>
      <c r="HD84" s="596"/>
      <c r="HE84" s="596"/>
      <c r="HF84" s="596"/>
      <c r="HG84" s="596"/>
      <c r="HH84" s="596"/>
      <c r="HI84" s="596"/>
      <c r="HJ84" s="596"/>
      <c r="HK84" s="596"/>
      <c r="HL84" s="596"/>
      <c r="HM84" s="596"/>
      <c r="HN84" s="596"/>
      <c r="HO84" s="596"/>
      <c r="HP84" s="596"/>
      <c r="HQ84" s="596"/>
      <c r="HR84" s="596"/>
      <c r="HS84" s="596"/>
      <c r="HT84" s="596"/>
      <c r="HU84" s="596"/>
      <c r="HV84" s="596"/>
      <c r="HW84" s="596"/>
      <c r="HX84" s="596"/>
      <c r="HY84" s="596"/>
      <c r="HZ84" s="596"/>
      <c r="IA84" s="596"/>
      <c r="IB84" s="596"/>
      <c r="IC84" s="596"/>
      <c r="ID84" s="596"/>
      <c r="IE84" s="596"/>
      <c r="IF84" s="596"/>
      <c r="IG84" s="596"/>
      <c r="IH84" s="596"/>
      <c r="II84" s="596"/>
      <c r="IJ84" s="596"/>
      <c r="IK84" s="596"/>
      <c r="IL84" s="596"/>
      <c r="IM84" s="596"/>
      <c r="IN84" s="596"/>
      <c r="IO84" s="596"/>
      <c r="IP84" s="596"/>
      <c r="IQ84" s="596"/>
      <c r="IR84" s="596"/>
      <c r="IS84" s="596"/>
      <c r="IT84" s="596"/>
      <c r="IU84" s="596"/>
      <c r="IV84" s="596"/>
    </row>
    <row r="85" spans="1:256" s="473" customFormat="1" ht="81" customHeight="1">
      <c r="A85" s="638"/>
      <c r="B85" s="639"/>
      <c r="C85" s="640"/>
      <c r="D85" s="192" t="s">
        <v>878</v>
      </c>
      <c r="E85" s="515"/>
      <c r="F85" s="500"/>
      <c r="G85" s="495"/>
      <c r="H85" s="495"/>
      <c r="I85" s="641"/>
      <c r="L85" s="471"/>
      <c r="M85" s="471"/>
      <c r="N85" s="471"/>
      <c r="O85" s="471"/>
      <c r="P85" s="471"/>
      <c r="Q85" s="471"/>
      <c r="R85" s="471"/>
      <c r="S85" s="471"/>
      <c r="T85" s="471"/>
      <c r="U85" s="471"/>
      <c r="V85" s="471"/>
      <c r="W85" s="471"/>
      <c r="X85" s="471"/>
      <c r="Y85" s="471"/>
      <c r="Z85" s="471"/>
      <c r="AA85" s="471"/>
      <c r="AB85" s="471"/>
      <c r="AC85" s="471"/>
      <c r="AD85" s="471"/>
      <c r="AE85" s="471"/>
      <c r="AF85" s="471"/>
      <c r="AG85" s="471"/>
      <c r="AH85" s="471"/>
      <c r="AI85" s="471"/>
      <c r="AJ85" s="471"/>
      <c r="AK85" s="471"/>
      <c r="AL85" s="471"/>
      <c r="AM85" s="471"/>
      <c r="AN85" s="471"/>
      <c r="AO85" s="471"/>
      <c r="AP85" s="471"/>
      <c r="AQ85" s="471"/>
      <c r="AR85" s="471"/>
      <c r="AS85" s="471"/>
      <c r="AT85" s="471"/>
      <c r="AU85" s="471"/>
      <c r="AV85" s="471"/>
      <c r="AW85" s="471"/>
      <c r="AX85" s="471"/>
      <c r="AY85" s="471"/>
      <c r="AZ85" s="471"/>
      <c r="BA85" s="471"/>
      <c r="BB85" s="471"/>
      <c r="BC85" s="471"/>
      <c r="BD85" s="471"/>
      <c r="BE85" s="471"/>
      <c r="BF85" s="471"/>
      <c r="BG85" s="471"/>
      <c r="BH85" s="471"/>
      <c r="BI85" s="471"/>
      <c r="BJ85" s="471"/>
      <c r="BK85" s="471"/>
      <c r="BL85" s="471"/>
      <c r="BM85" s="471"/>
      <c r="BN85" s="471"/>
      <c r="BO85" s="471"/>
      <c r="BP85" s="471"/>
      <c r="BQ85" s="471"/>
      <c r="BR85" s="471"/>
      <c r="BS85" s="471"/>
      <c r="BT85" s="471"/>
      <c r="BU85" s="471"/>
      <c r="BV85" s="471"/>
      <c r="BW85" s="471"/>
      <c r="BX85" s="471"/>
      <c r="BY85" s="471"/>
      <c r="BZ85" s="471"/>
      <c r="CA85" s="471"/>
      <c r="CB85" s="471"/>
      <c r="CC85" s="471"/>
      <c r="CD85" s="471"/>
      <c r="CE85" s="471"/>
      <c r="CF85" s="471"/>
      <c r="CG85" s="471"/>
      <c r="CH85" s="471"/>
      <c r="CI85" s="471"/>
      <c r="CJ85" s="471"/>
      <c r="CK85" s="471"/>
      <c r="CL85" s="471"/>
      <c r="CM85" s="471"/>
      <c r="CN85" s="471"/>
      <c r="CO85" s="471"/>
      <c r="CP85" s="471"/>
      <c r="CQ85" s="471"/>
      <c r="CR85" s="471"/>
      <c r="CS85" s="471"/>
      <c r="CT85" s="471"/>
      <c r="CU85" s="471"/>
      <c r="CV85" s="471"/>
      <c r="CW85" s="471"/>
      <c r="CX85" s="471"/>
      <c r="CY85" s="471"/>
      <c r="CZ85" s="471"/>
      <c r="DA85" s="471"/>
      <c r="DB85" s="471"/>
      <c r="DC85" s="471"/>
      <c r="DD85" s="471"/>
      <c r="DE85" s="471"/>
      <c r="DF85" s="471"/>
      <c r="DG85" s="471"/>
      <c r="DH85" s="471"/>
      <c r="DI85" s="471"/>
      <c r="DJ85" s="471"/>
      <c r="DK85" s="471"/>
      <c r="DL85" s="471"/>
      <c r="DM85" s="471"/>
      <c r="DN85" s="471"/>
      <c r="DO85" s="471"/>
      <c r="DP85" s="471"/>
      <c r="DQ85" s="471"/>
      <c r="DR85" s="471"/>
      <c r="DS85" s="471"/>
      <c r="DT85" s="471"/>
      <c r="DU85" s="471"/>
      <c r="DV85" s="471"/>
      <c r="DW85" s="471"/>
      <c r="DX85" s="471"/>
      <c r="DY85" s="471"/>
      <c r="DZ85" s="471"/>
      <c r="EA85" s="471"/>
      <c r="EB85" s="471"/>
      <c r="EC85" s="471"/>
      <c r="ED85" s="471"/>
      <c r="EE85" s="471"/>
      <c r="EF85" s="471"/>
      <c r="EG85" s="471"/>
      <c r="EH85" s="471"/>
      <c r="EI85" s="471"/>
      <c r="EJ85" s="471"/>
      <c r="EK85" s="471"/>
      <c r="EL85" s="471"/>
      <c r="EM85" s="471"/>
      <c r="EN85" s="471"/>
      <c r="EO85" s="471"/>
      <c r="EP85" s="471"/>
      <c r="EQ85" s="471"/>
      <c r="ER85" s="471"/>
      <c r="ES85" s="471"/>
      <c r="ET85" s="471"/>
      <c r="EU85" s="471"/>
      <c r="EV85" s="471"/>
      <c r="EW85" s="471"/>
      <c r="EX85" s="471"/>
      <c r="EY85" s="471"/>
      <c r="EZ85" s="471"/>
      <c r="FA85" s="471"/>
      <c r="FB85" s="471"/>
      <c r="FC85" s="471"/>
      <c r="FD85" s="471"/>
      <c r="FE85" s="471"/>
      <c r="FF85" s="471"/>
      <c r="FG85" s="471"/>
      <c r="FH85" s="471"/>
      <c r="FI85" s="471"/>
      <c r="FJ85" s="471"/>
      <c r="FK85" s="471"/>
      <c r="FL85" s="471"/>
      <c r="FM85" s="471"/>
      <c r="FN85" s="471"/>
      <c r="FO85" s="471"/>
      <c r="FP85" s="471"/>
      <c r="FQ85" s="471"/>
      <c r="FR85" s="471"/>
      <c r="FS85" s="471"/>
      <c r="FT85" s="471"/>
      <c r="FU85" s="471"/>
      <c r="FV85" s="471"/>
      <c r="FW85" s="471"/>
      <c r="FX85" s="471"/>
      <c r="FY85" s="471"/>
      <c r="FZ85" s="471"/>
      <c r="GA85" s="471"/>
      <c r="GB85" s="471"/>
      <c r="GC85" s="471"/>
      <c r="GD85" s="471"/>
      <c r="GE85" s="471"/>
      <c r="GF85" s="471"/>
      <c r="GG85" s="471"/>
      <c r="GH85" s="471"/>
      <c r="GI85" s="471"/>
      <c r="GJ85" s="471"/>
      <c r="GK85" s="471"/>
      <c r="GL85" s="471"/>
      <c r="GM85" s="471"/>
      <c r="GN85" s="471"/>
      <c r="GO85" s="471"/>
      <c r="GP85" s="471"/>
      <c r="GQ85" s="471"/>
      <c r="GR85" s="471"/>
      <c r="GS85" s="471"/>
      <c r="GT85" s="471"/>
      <c r="GU85" s="471"/>
      <c r="GV85" s="471"/>
      <c r="GW85" s="471"/>
      <c r="GX85" s="471"/>
      <c r="GY85" s="471"/>
      <c r="GZ85" s="471"/>
      <c r="HA85" s="471"/>
      <c r="HB85" s="471"/>
      <c r="HC85" s="471"/>
      <c r="HD85" s="471"/>
      <c r="HE85" s="471"/>
      <c r="HF85" s="471"/>
      <c r="HG85" s="471"/>
      <c r="HH85" s="471"/>
      <c r="HI85" s="471"/>
      <c r="HJ85" s="471"/>
      <c r="HK85" s="471"/>
      <c r="HL85" s="471"/>
      <c r="HM85" s="471"/>
      <c r="HN85" s="471"/>
      <c r="HO85" s="471"/>
      <c r="HP85" s="471"/>
      <c r="HQ85" s="471"/>
      <c r="HR85" s="471"/>
      <c r="HS85" s="471"/>
      <c r="HT85" s="471"/>
      <c r="HU85" s="471"/>
      <c r="HV85" s="471"/>
      <c r="HW85" s="471"/>
      <c r="HX85" s="471"/>
      <c r="HY85" s="471"/>
      <c r="HZ85" s="471"/>
      <c r="IA85" s="471"/>
      <c r="IB85" s="471"/>
      <c r="IC85" s="471"/>
      <c r="ID85" s="471"/>
      <c r="IE85" s="471"/>
      <c r="IF85" s="471"/>
      <c r="IG85" s="471"/>
      <c r="IH85" s="471"/>
      <c r="II85" s="471"/>
      <c r="IJ85" s="471"/>
      <c r="IK85" s="471"/>
      <c r="IL85" s="471"/>
      <c r="IM85" s="471"/>
      <c r="IN85" s="471"/>
      <c r="IO85" s="471"/>
      <c r="IP85" s="471"/>
      <c r="IQ85" s="471"/>
      <c r="IR85" s="471"/>
      <c r="IS85" s="471"/>
      <c r="IT85" s="471"/>
      <c r="IU85" s="471"/>
      <c r="IV85" s="471"/>
    </row>
    <row r="86" spans="1:256" s="473" customFormat="1" ht="13.5" customHeight="1">
      <c r="A86" s="655"/>
      <c r="B86" s="656"/>
      <c r="C86" s="656">
        <v>5</v>
      </c>
      <c r="D86" s="656" t="s">
        <v>287</v>
      </c>
      <c r="E86" s="656"/>
      <c r="F86" s="657"/>
      <c r="G86" s="490"/>
      <c r="H86" s="490">
        <f>SUM(H87:H88)</f>
        <v>0</v>
      </c>
      <c r="I86" s="658"/>
      <c r="J86" s="659"/>
      <c r="K86" s="660"/>
    </row>
    <row r="87" spans="1:256" s="473" customFormat="1" ht="13.5" customHeight="1">
      <c r="A87" s="661" t="s">
        <v>308</v>
      </c>
      <c r="B87" s="636" t="s">
        <v>170</v>
      </c>
      <c r="C87" s="493" t="s">
        <v>288</v>
      </c>
      <c r="D87" s="493" t="s">
        <v>289</v>
      </c>
      <c r="E87" s="493" t="s">
        <v>113</v>
      </c>
      <c r="F87" s="507">
        <f>SUM(F95)</f>
        <v>9.5399999999999991</v>
      </c>
      <c r="G87" s="495">
        <f>SUM(H89:H94)/F87</f>
        <v>0</v>
      </c>
      <c r="H87" s="495">
        <f>F87*G87</f>
        <v>0</v>
      </c>
      <c r="I87" s="506" t="s">
        <v>625</v>
      </c>
      <c r="J87" s="662"/>
      <c r="K87" s="663"/>
      <c r="L87" s="663"/>
      <c r="M87" s="663"/>
      <c r="N87" s="663"/>
      <c r="O87" s="664"/>
      <c r="P87" s="665"/>
      <c r="Q87" s="666"/>
      <c r="R87" s="667"/>
      <c r="S87" s="667"/>
      <c r="T87" s="668"/>
      <c r="V87" s="669"/>
    </row>
    <row r="88" spans="1:256" s="473" customFormat="1" ht="13.5" customHeight="1">
      <c r="A88" s="635"/>
      <c r="B88" s="670"/>
      <c r="C88" s="671"/>
      <c r="D88" s="515" t="s">
        <v>290</v>
      </c>
      <c r="E88" s="493"/>
      <c r="F88" s="672"/>
      <c r="G88" s="495"/>
      <c r="H88" s="495"/>
      <c r="I88" s="673"/>
      <c r="J88" s="674"/>
      <c r="K88" s="663"/>
      <c r="L88" s="663"/>
      <c r="M88" s="663"/>
      <c r="N88" s="663"/>
      <c r="O88" s="664"/>
      <c r="P88" s="665"/>
      <c r="Q88" s="666"/>
      <c r="R88" s="667"/>
      <c r="S88" s="667"/>
      <c r="T88" s="668"/>
      <c r="V88" s="669"/>
    </row>
    <row r="89" spans="1:256" s="473" customFormat="1" ht="13.5" customHeight="1">
      <c r="A89" s="644" t="s">
        <v>238</v>
      </c>
      <c r="B89" s="670"/>
      <c r="C89" s="424" t="s">
        <v>491</v>
      </c>
      <c r="D89" s="515" t="s">
        <v>525</v>
      </c>
      <c r="E89" s="424" t="s">
        <v>113</v>
      </c>
      <c r="F89" s="500">
        <v>10.5</v>
      </c>
      <c r="G89" s="151"/>
      <c r="H89" s="675">
        <f t="shared" ref="H89:H94" si="1">F89*G89</f>
        <v>0</v>
      </c>
      <c r="I89" s="427" t="s">
        <v>624</v>
      </c>
      <c r="J89" s="676"/>
      <c r="K89" s="677"/>
      <c r="L89" s="677"/>
      <c r="M89" s="677"/>
      <c r="N89" s="677"/>
      <c r="O89" s="678"/>
      <c r="P89" s="678"/>
      <c r="Q89" s="679"/>
      <c r="R89" s="667"/>
      <c r="S89" s="667"/>
      <c r="T89" s="668"/>
      <c r="V89" s="669"/>
    </row>
    <row r="90" spans="1:256" s="430" customFormat="1" ht="13.5" customHeight="1">
      <c r="A90" s="680" t="s">
        <v>239</v>
      </c>
      <c r="B90" s="681"/>
      <c r="C90" s="424" t="s">
        <v>492</v>
      </c>
      <c r="D90" s="369" t="s">
        <v>526</v>
      </c>
      <c r="E90" s="369" t="s">
        <v>113</v>
      </c>
      <c r="F90" s="512">
        <v>10.5</v>
      </c>
      <c r="G90" s="181"/>
      <c r="H90" s="682">
        <f t="shared" si="1"/>
        <v>0</v>
      </c>
      <c r="I90" s="427" t="s">
        <v>624</v>
      </c>
      <c r="J90" s="683"/>
      <c r="K90" s="684"/>
      <c r="L90" s="685"/>
      <c r="M90" s="686"/>
      <c r="N90" s="686"/>
      <c r="O90" s="687"/>
      <c r="P90" s="686"/>
      <c r="Q90" s="683"/>
      <c r="R90" s="688"/>
      <c r="S90" s="571"/>
    </row>
    <row r="91" spans="1:256" s="473" customFormat="1" ht="13.5" customHeight="1">
      <c r="A91" s="644" t="s">
        <v>241</v>
      </c>
      <c r="B91" s="670"/>
      <c r="C91" s="424" t="s">
        <v>632</v>
      </c>
      <c r="D91" s="369" t="s">
        <v>527</v>
      </c>
      <c r="E91" s="369" t="s">
        <v>113</v>
      </c>
      <c r="F91" s="512">
        <v>10.5</v>
      </c>
      <c r="G91" s="181"/>
      <c r="H91" s="682">
        <f t="shared" si="1"/>
        <v>0</v>
      </c>
      <c r="I91" s="427" t="s">
        <v>624</v>
      </c>
      <c r="J91" s="676"/>
      <c r="K91" s="677"/>
      <c r="L91" s="677"/>
      <c r="M91" s="677"/>
      <c r="N91" s="677"/>
      <c r="O91" s="678"/>
      <c r="P91" s="678"/>
      <c r="Q91" s="679"/>
      <c r="R91" s="667"/>
      <c r="S91" s="667"/>
      <c r="T91" s="668"/>
      <c r="V91" s="669"/>
    </row>
    <row r="92" spans="1:256" s="430" customFormat="1" ht="13.5" customHeight="1">
      <c r="A92" s="680" t="s">
        <v>243</v>
      </c>
      <c r="B92" s="681"/>
      <c r="C92" s="424" t="s">
        <v>492</v>
      </c>
      <c r="D92" s="369" t="s">
        <v>526</v>
      </c>
      <c r="E92" s="369" t="s">
        <v>113</v>
      </c>
      <c r="F92" s="512">
        <v>10.5</v>
      </c>
      <c r="G92" s="181"/>
      <c r="H92" s="682">
        <f t="shared" si="1"/>
        <v>0</v>
      </c>
      <c r="I92" s="427" t="s">
        <v>624</v>
      </c>
      <c r="J92" s="683"/>
      <c r="K92" s="684"/>
      <c r="L92" s="685"/>
      <c r="M92" s="686"/>
      <c r="N92" s="686"/>
      <c r="O92" s="687"/>
      <c r="P92" s="686"/>
      <c r="Q92" s="683"/>
      <c r="R92" s="688"/>
      <c r="S92" s="571"/>
    </row>
    <row r="93" spans="1:256" s="473" customFormat="1" ht="13.5" customHeight="1">
      <c r="A93" s="644" t="s">
        <v>593</v>
      </c>
      <c r="B93" s="670"/>
      <c r="C93" s="424">
        <v>564861111</v>
      </c>
      <c r="D93" s="515" t="s">
        <v>528</v>
      </c>
      <c r="E93" s="424" t="s">
        <v>113</v>
      </c>
      <c r="F93" s="500">
        <v>10.5</v>
      </c>
      <c r="G93" s="151"/>
      <c r="H93" s="516">
        <f t="shared" si="1"/>
        <v>0</v>
      </c>
      <c r="I93" s="427" t="s">
        <v>623</v>
      </c>
      <c r="J93" s="676"/>
      <c r="K93" s="677"/>
      <c r="L93" s="677"/>
      <c r="M93" s="677"/>
      <c r="N93" s="677"/>
      <c r="O93" s="689"/>
      <c r="P93" s="678"/>
      <c r="Q93" s="679"/>
      <c r="R93" s="667"/>
      <c r="S93" s="667"/>
      <c r="T93" s="668"/>
      <c r="V93" s="669"/>
    </row>
    <row r="94" spans="1:256" s="473" customFormat="1" ht="13.5" customHeight="1">
      <c r="A94" s="644" t="s">
        <v>594</v>
      </c>
      <c r="B94" s="670"/>
      <c r="C94" s="424">
        <v>564751113</v>
      </c>
      <c r="D94" s="515" t="s">
        <v>529</v>
      </c>
      <c r="E94" s="424" t="s">
        <v>113</v>
      </c>
      <c r="F94" s="500">
        <v>10.5</v>
      </c>
      <c r="G94" s="151"/>
      <c r="H94" s="516">
        <f t="shared" si="1"/>
        <v>0</v>
      </c>
      <c r="I94" s="427" t="s">
        <v>623</v>
      </c>
      <c r="J94" s="676"/>
      <c r="K94" s="677"/>
      <c r="L94" s="677"/>
      <c r="M94" s="677"/>
      <c r="N94" s="677"/>
      <c r="O94" s="678"/>
      <c r="P94" s="678"/>
      <c r="Q94" s="679"/>
      <c r="R94" s="667"/>
      <c r="S94" s="667"/>
      <c r="T94" s="668"/>
      <c r="V94" s="669"/>
    </row>
    <row r="95" spans="1:256" s="473" customFormat="1" ht="13.5" customHeight="1">
      <c r="A95" s="635"/>
      <c r="B95" s="670"/>
      <c r="C95" s="671"/>
      <c r="D95" s="515" t="s">
        <v>524</v>
      </c>
      <c r="E95" s="690"/>
      <c r="F95" s="500">
        <f>(5.3*(0.8+0.5*2))</f>
        <v>9.5399999999999991</v>
      </c>
      <c r="G95" s="691"/>
      <c r="H95" s="691"/>
      <c r="I95" s="641"/>
      <c r="J95" s="692"/>
      <c r="K95" s="692"/>
      <c r="L95" s="663"/>
      <c r="M95" s="663"/>
      <c r="N95" s="663"/>
      <c r="O95" s="664"/>
      <c r="P95" s="665"/>
      <c r="Q95" s="666"/>
      <c r="R95" s="667"/>
      <c r="S95" s="667"/>
      <c r="T95" s="668"/>
      <c r="V95" s="669"/>
    </row>
    <row r="96" spans="1:256" s="473" customFormat="1" ht="13.5" customHeight="1">
      <c r="A96" s="492"/>
      <c r="B96" s="493"/>
      <c r="C96" s="493"/>
      <c r="D96" s="515" t="s">
        <v>291</v>
      </c>
      <c r="E96" s="493"/>
      <c r="F96" s="500"/>
      <c r="G96" s="495"/>
      <c r="H96" s="495"/>
      <c r="I96" s="506"/>
      <c r="J96" s="677"/>
      <c r="K96" s="663"/>
      <c r="L96" s="663"/>
      <c r="M96" s="663"/>
      <c r="N96" s="663"/>
      <c r="O96" s="664"/>
      <c r="P96" s="665"/>
      <c r="Q96" s="666"/>
      <c r="R96" s="667"/>
      <c r="S96" s="667"/>
      <c r="T96" s="668"/>
      <c r="V96" s="669"/>
    </row>
    <row r="97" spans="1:256" s="473" customFormat="1" ht="13.5" customHeight="1">
      <c r="A97" s="655"/>
      <c r="B97" s="656"/>
      <c r="C97" s="656">
        <v>8</v>
      </c>
      <c r="D97" s="656" t="s">
        <v>274</v>
      </c>
      <c r="E97" s="656"/>
      <c r="F97" s="657"/>
      <c r="G97" s="490"/>
      <c r="H97" s="490">
        <f>SUM(H98:H112)</f>
        <v>0</v>
      </c>
      <c r="I97" s="658"/>
      <c r="J97" s="659"/>
      <c r="K97" s="660"/>
    </row>
    <row r="98" spans="1:256" ht="13.5" customHeight="1">
      <c r="A98" s="635">
        <v>37</v>
      </c>
      <c r="B98" s="493">
        <v>271</v>
      </c>
      <c r="C98" s="493" t="s">
        <v>292</v>
      </c>
      <c r="D98" s="493" t="s">
        <v>320</v>
      </c>
      <c r="E98" s="493" t="s">
        <v>164</v>
      </c>
      <c r="F98" s="521">
        <f>F99</f>
        <v>9.1999999999999993</v>
      </c>
      <c r="G98" s="144"/>
      <c r="H98" s="495">
        <f>F98*G98</f>
        <v>0</v>
      </c>
      <c r="I98" s="506" t="s">
        <v>625</v>
      </c>
      <c r="J98" s="472"/>
      <c r="K98" s="472"/>
      <c r="L98" s="472"/>
      <c r="M98" s="472"/>
      <c r="N98" s="472"/>
      <c r="O98" s="472"/>
      <c r="P98" s="472"/>
      <c r="Q98" s="472"/>
    </row>
    <row r="99" spans="1:256" ht="13.5" customHeight="1">
      <c r="A99" s="492"/>
      <c r="B99" s="493"/>
      <c r="C99" s="693"/>
      <c r="D99" s="515" t="s">
        <v>582</v>
      </c>
      <c r="E99" s="693"/>
      <c r="F99" s="694">
        <f>(5.3+3.9)</f>
        <v>9.1999999999999993</v>
      </c>
      <c r="G99" s="695"/>
      <c r="H99" s="695"/>
      <c r="I99" s="696"/>
    </row>
    <row r="100" spans="1:256" ht="67.5" customHeight="1">
      <c r="A100" s="697"/>
      <c r="B100" s="649"/>
      <c r="C100" s="698"/>
      <c r="D100" s="348" t="s">
        <v>877</v>
      </c>
      <c r="E100" s="102"/>
      <c r="F100" s="651"/>
      <c r="G100" s="699"/>
      <c r="H100" s="148"/>
      <c r="I100" s="700"/>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1"/>
      <c r="AZ100" s="141"/>
      <c r="BA100" s="141"/>
      <c r="BB100" s="141"/>
      <c r="BC100" s="141"/>
      <c r="BD100" s="141"/>
      <c r="BE100" s="141"/>
      <c r="BF100" s="141"/>
      <c r="BG100" s="141"/>
      <c r="BH100" s="141"/>
      <c r="BI100" s="141"/>
      <c r="BJ100" s="141"/>
      <c r="BK100" s="141"/>
      <c r="BL100" s="141"/>
      <c r="BM100" s="141"/>
      <c r="BN100" s="141"/>
      <c r="BO100" s="141"/>
      <c r="BP100" s="141"/>
      <c r="BQ100" s="141"/>
      <c r="BR100" s="141"/>
      <c r="BS100" s="141"/>
      <c r="BT100" s="141"/>
      <c r="BU100" s="141"/>
      <c r="BV100" s="141"/>
      <c r="BW100" s="141"/>
      <c r="BX100" s="141"/>
      <c r="BY100" s="141"/>
      <c r="BZ100" s="141"/>
      <c r="CA100" s="141"/>
      <c r="CB100" s="141"/>
      <c r="CC100" s="141"/>
      <c r="CD100" s="141"/>
      <c r="CE100" s="141"/>
      <c r="CF100" s="141"/>
      <c r="CG100" s="141"/>
      <c r="CH100" s="141"/>
      <c r="CI100" s="141"/>
      <c r="CJ100" s="141"/>
      <c r="CK100" s="141"/>
      <c r="CL100" s="141"/>
      <c r="CM100" s="141"/>
      <c r="CN100" s="141"/>
      <c r="CO100" s="141"/>
      <c r="CP100" s="141"/>
      <c r="CQ100" s="141"/>
      <c r="CR100" s="141"/>
      <c r="CS100" s="141"/>
      <c r="CT100" s="141"/>
      <c r="CU100" s="141"/>
      <c r="CV100" s="141"/>
      <c r="CW100" s="141"/>
      <c r="CX100" s="141"/>
      <c r="CY100" s="141"/>
      <c r="CZ100" s="141"/>
      <c r="DA100" s="141"/>
      <c r="DB100" s="141"/>
      <c r="DC100" s="141"/>
      <c r="DD100" s="141"/>
      <c r="DE100" s="141"/>
      <c r="DF100" s="141"/>
      <c r="DG100" s="141"/>
      <c r="DH100" s="141"/>
      <c r="DI100" s="141"/>
      <c r="DJ100" s="141"/>
      <c r="DK100" s="141"/>
      <c r="DL100" s="141"/>
      <c r="DM100" s="141"/>
      <c r="DN100" s="141"/>
      <c r="DO100" s="141"/>
      <c r="DP100" s="141"/>
      <c r="DQ100" s="141"/>
      <c r="DR100" s="141"/>
      <c r="DS100" s="141"/>
      <c r="DT100" s="141"/>
      <c r="DU100" s="141"/>
      <c r="DV100" s="141"/>
      <c r="DW100" s="141"/>
      <c r="DX100" s="141"/>
      <c r="DY100" s="141"/>
      <c r="DZ100" s="141"/>
      <c r="EA100" s="141"/>
      <c r="EB100" s="141"/>
      <c r="EC100" s="141"/>
      <c r="ED100" s="141"/>
      <c r="EE100" s="141"/>
      <c r="EF100" s="141"/>
      <c r="EG100" s="141"/>
      <c r="EH100" s="141"/>
      <c r="EI100" s="141"/>
      <c r="EJ100" s="141"/>
      <c r="EK100" s="141"/>
      <c r="EL100" s="141"/>
      <c r="EM100" s="141"/>
      <c r="EN100" s="141"/>
      <c r="EO100" s="141"/>
      <c r="EP100" s="141"/>
      <c r="EQ100" s="141"/>
      <c r="ER100" s="141"/>
      <c r="ES100" s="141"/>
      <c r="ET100" s="141"/>
      <c r="EU100" s="141"/>
      <c r="EV100" s="141"/>
      <c r="EW100" s="141"/>
      <c r="EX100" s="141"/>
      <c r="EY100" s="141"/>
      <c r="EZ100" s="141"/>
      <c r="FA100" s="141"/>
      <c r="FB100" s="141"/>
      <c r="FC100" s="141"/>
      <c r="FD100" s="141"/>
      <c r="FE100" s="141"/>
      <c r="FF100" s="141"/>
      <c r="FG100" s="141"/>
      <c r="FH100" s="141"/>
      <c r="FI100" s="141"/>
      <c r="FJ100" s="141"/>
      <c r="FK100" s="141"/>
      <c r="FL100" s="141"/>
      <c r="FM100" s="141"/>
      <c r="FN100" s="141"/>
      <c r="FO100" s="141"/>
      <c r="FP100" s="141"/>
      <c r="FQ100" s="141"/>
      <c r="FR100" s="141"/>
      <c r="FS100" s="141"/>
      <c r="FT100" s="141"/>
      <c r="FU100" s="141"/>
      <c r="FV100" s="141"/>
      <c r="FW100" s="141"/>
      <c r="FX100" s="141"/>
      <c r="FY100" s="141"/>
      <c r="FZ100" s="141"/>
      <c r="GA100" s="141"/>
      <c r="GB100" s="141"/>
      <c r="GC100" s="141"/>
      <c r="GD100" s="141"/>
      <c r="GE100" s="141"/>
      <c r="GF100" s="141"/>
      <c r="GG100" s="141"/>
      <c r="GH100" s="141"/>
      <c r="GI100" s="141"/>
      <c r="GJ100" s="141"/>
      <c r="GK100" s="141"/>
      <c r="GL100" s="141"/>
      <c r="GM100" s="141"/>
      <c r="GN100" s="141"/>
      <c r="GO100" s="141"/>
      <c r="GP100" s="141"/>
      <c r="GQ100" s="141"/>
      <c r="GR100" s="141"/>
      <c r="GS100" s="141"/>
      <c r="GT100" s="141"/>
      <c r="GU100" s="141"/>
      <c r="GV100" s="141"/>
      <c r="GW100" s="141"/>
      <c r="GX100" s="141"/>
      <c r="GY100" s="141"/>
      <c r="GZ100" s="141"/>
      <c r="HA100" s="141"/>
      <c r="HB100" s="141"/>
      <c r="HC100" s="141"/>
      <c r="HD100" s="141"/>
      <c r="HE100" s="141"/>
      <c r="HF100" s="141"/>
      <c r="HG100" s="141"/>
      <c r="HH100" s="141"/>
      <c r="HI100" s="141"/>
      <c r="HJ100" s="141"/>
      <c r="HK100" s="141"/>
      <c r="HL100" s="141"/>
      <c r="HM100" s="141"/>
      <c r="HN100" s="141"/>
      <c r="HO100" s="141"/>
      <c r="HP100" s="141"/>
      <c r="HQ100" s="141"/>
      <c r="HR100" s="141"/>
      <c r="HS100" s="141"/>
      <c r="HT100" s="141"/>
      <c r="HU100" s="141"/>
      <c r="HV100" s="141"/>
      <c r="HW100" s="141"/>
      <c r="HX100" s="141"/>
      <c r="HY100" s="141"/>
      <c r="HZ100" s="141"/>
      <c r="IA100" s="141"/>
      <c r="IB100" s="141"/>
      <c r="IC100" s="141"/>
      <c r="ID100" s="141"/>
      <c r="IE100" s="141"/>
      <c r="IF100" s="141"/>
      <c r="IG100" s="141"/>
      <c r="IH100" s="141"/>
      <c r="II100" s="141"/>
      <c r="IJ100" s="141"/>
      <c r="IK100" s="141"/>
      <c r="IL100" s="141"/>
      <c r="IM100" s="141"/>
      <c r="IN100" s="141"/>
      <c r="IO100" s="141"/>
      <c r="IP100" s="141"/>
      <c r="IQ100" s="141"/>
      <c r="IR100" s="141"/>
      <c r="IS100" s="141"/>
      <c r="IT100" s="141"/>
      <c r="IU100" s="141"/>
      <c r="IV100" s="141"/>
    </row>
    <row r="101" spans="1:256" ht="13.5" customHeight="1">
      <c r="A101" s="492">
        <v>38</v>
      </c>
      <c r="B101" s="493">
        <v>271</v>
      </c>
      <c r="C101" s="493" t="s">
        <v>321</v>
      </c>
      <c r="D101" s="493" t="s">
        <v>322</v>
      </c>
      <c r="E101" s="493" t="s">
        <v>119</v>
      </c>
      <c r="F101" s="521">
        <f>F102</f>
        <v>4</v>
      </c>
      <c r="G101" s="144"/>
      <c r="H101" s="495">
        <f>F101*G101</f>
        <v>0</v>
      </c>
      <c r="I101" s="506" t="s">
        <v>625</v>
      </c>
      <c r="J101" s="472"/>
      <c r="K101" s="472"/>
      <c r="L101" s="472"/>
      <c r="M101" s="472"/>
      <c r="N101" s="472"/>
      <c r="O101" s="472"/>
      <c r="P101" s="472"/>
      <c r="Q101" s="472"/>
    </row>
    <row r="102" spans="1:256" ht="27" customHeight="1">
      <c r="A102" s="492"/>
      <c r="B102" s="493"/>
      <c r="C102" s="693"/>
      <c r="D102" s="515" t="s">
        <v>581</v>
      </c>
      <c r="E102" s="693"/>
      <c r="F102" s="694">
        <v>4</v>
      </c>
      <c r="G102" s="695"/>
      <c r="H102" s="695"/>
      <c r="I102" s="696"/>
      <c r="K102" s="399"/>
    </row>
    <row r="103" spans="1:256" ht="40.5" customHeight="1">
      <c r="A103" s="697"/>
      <c r="B103" s="649"/>
      <c r="C103" s="653"/>
      <c r="D103" s="102" t="s">
        <v>235</v>
      </c>
      <c r="E103" s="102"/>
      <c r="F103" s="651"/>
      <c r="G103" s="699"/>
      <c r="H103" s="148"/>
      <c r="I103" s="700"/>
      <c r="R103" s="701"/>
      <c r="S103" s="141"/>
      <c r="T103" s="141"/>
      <c r="U103" s="141"/>
      <c r="V103" s="141"/>
      <c r="W103" s="141"/>
      <c r="X103" s="141"/>
      <c r="Y103" s="141"/>
      <c r="Z103" s="141"/>
      <c r="AA103" s="141"/>
      <c r="AB103" s="141"/>
      <c r="AC103" s="141"/>
      <c r="AD103" s="141"/>
      <c r="AE103" s="141"/>
      <c r="AF103" s="141"/>
      <c r="AG103" s="141"/>
      <c r="AH103" s="141"/>
      <c r="AI103" s="141"/>
      <c r="AJ103" s="141"/>
      <c r="AK103" s="141"/>
      <c r="AL103" s="141"/>
      <c r="AM103" s="141"/>
      <c r="AN103" s="141"/>
      <c r="AO103" s="141"/>
      <c r="AP103" s="141"/>
      <c r="AQ103" s="141"/>
      <c r="AR103" s="141"/>
      <c r="AS103" s="141"/>
      <c r="AT103" s="141"/>
      <c r="AU103" s="141"/>
      <c r="AV103" s="141"/>
      <c r="AW103" s="141"/>
      <c r="AX103" s="141"/>
      <c r="AY103" s="141"/>
      <c r="AZ103" s="141"/>
      <c r="BA103" s="141"/>
      <c r="BB103" s="141"/>
      <c r="BC103" s="141"/>
      <c r="BD103" s="141"/>
      <c r="BE103" s="141"/>
      <c r="BF103" s="141"/>
      <c r="BG103" s="141"/>
      <c r="BH103" s="141"/>
      <c r="BI103" s="141"/>
      <c r="BJ103" s="141"/>
      <c r="BK103" s="141"/>
      <c r="BL103" s="141"/>
      <c r="BM103" s="141"/>
      <c r="BN103" s="141"/>
      <c r="BO103" s="141"/>
      <c r="BP103" s="141"/>
      <c r="BQ103" s="141"/>
      <c r="BR103" s="141"/>
      <c r="BS103" s="141"/>
      <c r="BT103" s="141"/>
      <c r="BU103" s="141"/>
      <c r="BV103" s="141"/>
      <c r="BW103" s="141"/>
      <c r="BX103" s="141"/>
      <c r="BY103" s="141"/>
      <c r="BZ103" s="141"/>
      <c r="CA103" s="141"/>
      <c r="CB103" s="141"/>
      <c r="CC103" s="141"/>
      <c r="CD103" s="141"/>
      <c r="CE103" s="141"/>
      <c r="CF103" s="141"/>
      <c r="CG103" s="141"/>
      <c r="CH103" s="141"/>
      <c r="CI103" s="141"/>
      <c r="CJ103" s="141"/>
      <c r="CK103" s="141"/>
      <c r="CL103" s="141"/>
      <c r="CM103" s="141"/>
      <c r="CN103" s="141"/>
      <c r="CO103" s="141"/>
      <c r="CP103" s="141"/>
      <c r="CQ103" s="141"/>
      <c r="CR103" s="141"/>
      <c r="CS103" s="141"/>
      <c r="CT103" s="141"/>
      <c r="CU103" s="141"/>
      <c r="CV103" s="141"/>
      <c r="CW103" s="141"/>
      <c r="CX103" s="141"/>
      <c r="CY103" s="141"/>
      <c r="CZ103" s="141"/>
      <c r="DA103" s="141"/>
      <c r="DB103" s="141"/>
      <c r="DC103" s="141"/>
      <c r="DD103" s="141"/>
      <c r="DE103" s="141"/>
      <c r="DF103" s="141"/>
      <c r="DG103" s="141"/>
      <c r="DH103" s="141"/>
      <c r="DI103" s="141"/>
      <c r="DJ103" s="141"/>
      <c r="DK103" s="141"/>
      <c r="DL103" s="141"/>
      <c r="DM103" s="141"/>
      <c r="DN103" s="141"/>
      <c r="DO103" s="141"/>
      <c r="DP103" s="141"/>
      <c r="DQ103" s="141"/>
      <c r="DR103" s="141"/>
      <c r="DS103" s="141"/>
      <c r="DT103" s="141"/>
      <c r="DU103" s="141"/>
      <c r="DV103" s="141"/>
      <c r="DW103" s="141"/>
      <c r="DX103" s="141"/>
      <c r="DY103" s="141"/>
      <c r="DZ103" s="141"/>
      <c r="EA103" s="141"/>
      <c r="EB103" s="141"/>
      <c r="EC103" s="141"/>
      <c r="ED103" s="141"/>
      <c r="EE103" s="141"/>
      <c r="EF103" s="141"/>
      <c r="EG103" s="141"/>
      <c r="EH103" s="141"/>
      <c r="EI103" s="141"/>
      <c r="EJ103" s="141"/>
      <c r="EK103" s="141"/>
      <c r="EL103" s="141"/>
      <c r="EM103" s="141"/>
      <c r="EN103" s="141"/>
      <c r="EO103" s="141"/>
      <c r="EP103" s="141"/>
      <c r="EQ103" s="141"/>
      <c r="ER103" s="141"/>
      <c r="ES103" s="141"/>
      <c r="ET103" s="141"/>
      <c r="EU103" s="141"/>
      <c r="EV103" s="141"/>
      <c r="EW103" s="141"/>
      <c r="EX103" s="141"/>
      <c r="EY103" s="141"/>
      <c r="EZ103" s="141"/>
      <c r="FA103" s="141"/>
      <c r="FB103" s="141"/>
      <c r="FC103" s="141"/>
      <c r="FD103" s="141"/>
      <c r="FE103" s="141"/>
      <c r="FF103" s="141"/>
      <c r="FG103" s="141"/>
      <c r="FH103" s="141"/>
      <c r="FI103" s="141"/>
      <c r="FJ103" s="141"/>
      <c r="FK103" s="141"/>
      <c r="FL103" s="141"/>
      <c r="FM103" s="141"/>
      <c r="FN103" s="141"/>
      <c r="FO103" s="141"/>
      <c r="FP103" s="141"/>
      <c r="FQ103" s="141"/>
      <c r="FR103" s="141"/>
      <c r="FS103" s="141"/>
      <c r="FT103" s="141"/>
      <c r="FU103" s="141"/>
      <c r="FV103" s="141"/>
      <c r="FW103" s="141"/>
      <c r="FX103" s="141"/>
      <c r="FY103" s="141"/>
      <c r="FZ103" s="141"/>
      <c r="GA103" s="141"/>
      <c r="GB103" s="141"/>
      <c r="GC103" s="141"/>
      <c r="GD103" s="141"/>
      <c r="GE103" s="141"/>
      <c r="GF103" s="141"/>
      <c r="GG103" s="141"/>
      <c r="GH103" s="141"/>
      <c r="GI103" s="141"/>
      <c r="GJ103" s="141"/>
      <c r="GK103" s="141"/>
      <c r="GL103" s="141"/>
      <c r="GM103" s="141"/>
      <c r="GN103" s="141"/>
      <c r="GO103" s="141"/>
      <c r="GP103" s="141"/>
      <c r="GQ103" s="141"/>
      <c r="GR103" s="141"/>
      <c r="GS103" s="141"/>
      <c r="GT103" s="141"/>
      <c r="GU103" s="141"/>
      <c r="GV103" s="141"/>
      <c r="GW103" s="141"/>
      <c r="GX103" s="141"/>
      <c r="GY103" s="141"/>
      <c r="GZ103" s="141"/>
      <c r="HA103" s="141"/>
      <c r="HB103" s="141"/>
      <c r="HC103" s="141"/>
      <c r="HD103" s="141"/>
      <c r="HE103" s="141"/>
      <c r="HF103" s="141"/>
      <c r="HG103" s="141"/>
      <c r="HH103" s="141"/>
      <c r="HI103" s="141"/>
      <c r="HJ103" s="141"/>
      <c r="HK103" s="141"/>
      <c r="HL103" s="141"/>
      <c r="HM103" s="141"/>
      <c r="HN103" s="141"/>
      <c r="HO103" s="141"/>
      <c r="HP103" s="141"/>
      <c r="HQ103" s="141"/>
      <c r="HR103" s="141"/>
      <c r="HS103" s="141"/>
      <c r="HT103" s="141"/>
      <c r="HU103" s="141"/>
      <c r="HV103" s="141"/>
      <c r="HW103" s="141"/>
      <c r="HX103" s="141"/>
      <c r="HY103" s="141"/>
      <c r="HZ103" s="141"/>
      <c r="IA103" s="141"/>
      <c r="IB103" s="141"/>
      <c r="IC103" s="141"/>
      <c r="ID103" s="141"/>
      <c r="IE103" s="141"/>
      <c r="IF103" s="141"/>
      <c r="IG103" s="141"/>
      <c r="IH103" s="141"/>
      <c r="II103" s="141"/>
      <c r="IJ103" s="141"/>
      <c r="IK103" s="141"/>
      <c r="IL103" s="141"/>
      <c r="IM103" s="141"/>
      <c r="IN103" s="141"/>
      <c r="IO103" s="141"/>
      <c r="IP103" s="141"/>
      <c r="IQ103" s="141"/>
      <c r="IR103" s="141"/>
      <c r="IS103" s="141"/>
      <c r="IT103" s="141"/>
      <c r="IU103" s="141"/>
      <c r="IV103" s="141"/>
    </row>
    <row r="104" spans="1:256" ht="13.5" customHeight="1">
      <c r="A104" s="492">
        <v>39</v>
      </c>
      <c r="B104" s="493">
        <v>271</v>
      </c>
      <c r="C104" s="493" t="s">
        <v>323</v>
      </c>
      <c r="D104" s="493" t="s">
        <v>324</v>
      </c>
      <c r="E104" s="493" t="s">
        <v>119</v>
      </c>
      <c r="F104" s="507">
        <f>F105</f>
        <v>1</v>
      </c>
      <c r="G104" s="144"/>
      <c r="H104" s="495">
        <f>F104*G104</f>
        <v>0</v>
      </c>
      <c r="I104" s="506" t="s">
        <v>625</v>
      </c>
      <c r="J104" s="702"/>
      <c r="K104" s="692"/>
      <c r="L104" s="703"/>
      <c r="M104" s="704"/>
      <c r="N104" s="704"/>
      <c r="O104" s="705"/>
      <c r="P104" s="678"/>
      <c r="Q104" s="706"/>
      <c r="R104" s="667"/>
      <c r="S104" s="667"/>
      <c r="T104" s="668"/>
      <c r="U104" s="473"/>
      <c r="V104" s="669"/>
      <c r="W104" s="473"/>
      <c r="X104" s="473"/>
      <c r="Y104" s="473"/>
      <c r="Z104" s="473"/>
      <c r="AA104" s="473"/>
      <c r="AB104" s="473"/>
      <c r="AC104" s="473"/>
      <c r="AD104" s="473"/>
      <c r="AE104" s="473"/>
      <c r="AF104" s="473"/>
      <c r="AG104" s="473"/>
      <c r="AH104" s="473"/>
      <c r="AI104" s="473"/>
      <c r="AJ104" s="473"/>
      <c r="AK104" s="473"/>
      <c r="AL104" s="473"/>
      <c r="AM104" s="473"/>
      <c r="AN104" s="473"/>
      <c r="AO104" s="473"/>
      <c r="AP104" s="473"/>
      <c r="AQ104" s="473"/>
      <c r="AR104" s="473"/>
      <c r="AS104" s="473"/>
      <c r="AT104" s="473"/>
      <c r="AU104" s="473"/>
      <c r="AV104" s="473"/>
      <c r="AW104" s="473"/>
      <c r="AX104" s="473"/>
      <c r="AY104" s="473"/>
      <c r="AZ104" s="473"/>
      <c r="BA104" s="473"/>
      <c r="BB104" s="473"/>
      <c r="BC104" s="473"/>
      <c r="BD104" s="473"/>
      <c r="BE104" s="473"/>
      <c r="BF104" s="473"/>
      <c r="BG104" s="473"/>
      <c r="BH104" s="473"/>
      <c r="BI104" s="473"/>
      <c r="BJ104" s="473"/>
      <c r="BK104" s="473"/>
      <c r="BL104" s="473"/>
      <c r="BM104" s="473"/>
      <c r="BN104" s="473"/>
      <c r="BO104" s="473"/>
      <c r="BP104" s="473"/>
      <c r="BQ104" s="473"/>
      <c r="BR104" s="473"/>
      <c r="BS104" s="473"/>
      <c r="BT104" s="473"/>
      <c r="BU104" s="473"/>
      <c r="BV104" s="473"/>
      <c r="BW104" s="473"/>
      <c r="BX104" s="473"/>
      <c r="BY104" s="473"/>
      <c r="BZ104" s="473"/>
      <c r="CA104" s="473"/>
      <c r="CB104" s="473"/>
      <c r="CC104" s="473"/>
      <c r="CD104" s="473"/>
      <c r="CE104" s="473"/>
      <c r="CF104" s="473"/>
      <c r="CG104" s="473"/>
      <c r="CH104" s="473"/>
      <c r="CI104" s="473"/>
      <c r="CJ104" s="473"/>
      <c r="CK104" s="473"/>
      <c r="CL104" s="473"/>
      <c r="CM104" s="473"/>
      <c r="CN104" s="473"/>
      <c r="CO104" s="473"/>
      <c r="CP104" s="473"/>
      <c r="CQ104" s="473"/>
      <c r="CR104" s="473"/>
      <c r="CS104" s="473"/>
      <c r="CT104" s="473"/>
      <c r="CU104" s="473"/>
      <c r="CV104" s="473"/>
      <c r="CW104" s="473"/>
      <c r="CX104" s="473"/>
      <c r="CY104" s="473"/>
      <c r="CZ104" s="473"/>
      <c r="DA104" s="473"/>
      <c r="DB104" s="473"/>
      <c r="DC104" s="473"/>
      <c r="DD104" s="473"/>
      <c r="DE104" s="473"/>
      <c r="DF104" s="473"/>
      <c r="DG104" s="473"/>
      <c r="DH104" s="473"/>
      <c r="DI104" s="473"/>
      <c r="DJ104" s="473"/>
      <c r="DK104" s="473"/>
      <c r="DL104" s="473"/>
      <c r="DM104" s="473"/>
      <c r="DN104" s="473"/>
      <c r="DO104" s="473"/>
      <c r="DP104" s="473"/>
      <c r="DQ104" s="473"/>
      <c r="DR104" s="473"/>
      <c r="DS104" s="473"/>
      <c r="DT104" s="473"/>
      <c r="DU104" s="473"/>
      <c r="DV104" s="473"/>
      <c r="DW104" s="473"/>
      <c r="DX104" s="473"/>
      <c r="DY104" s="473"/>
      <c r="DZ104" s="473"/>
      <c r="EA104" s="473"/>
      <c r="EB104" s="473"/>
      <c r="EC104" s="473"/>
      <c r="ED104" s="473"/>
      <c r="EE104" s="473"/>
      <c r="EF104" s="473"/>
      <c r="EG104" s="473"/>
      <c r="EH104" s="473"/>
      <c r="EI104" s="473"/>
      <c r="EJ104" s="473"/>
      <c r="EK104" s="473"/>
      <c r="EL104" s="473"/>
      <c r="EM104" s="473"/>
      <c r="EN104" s="473"/>
      <c r="EO104" s="473"/>
      <c r="EP104" s="473"/>
      <c r="EQ104" s="473"/>
      <c r="ER104" s="473"/>
      <c r="ES104" s="473"/>
      <c r="ET104" s="473"/>
      <c r="EU104" s="473"/>
      <c r="EV104" s="473"/>
      <c r="EW104" s="473"/>
      <c r="EX104" s="473"/>
      <c r="EY104" s="473"/>
      <c r="EZ104" s="473"/>
      <c r="FA104" s="473"/>
      <c r="FB104" s="473"/>
      <c r="FC104" s="473"/>
      <c r="FD104" s="473"/>
      <c r="FE104" s="473"/>
      <c r="FF104" s="473"/>
      <c r="FG104" s="473"/>
      <c r="FH104" s="473"/>
      <c r="FI104" s="473"/>
      <c r="FJ104" s="473"/>
      <c r="FK104" s="473"/>
      <c r="FL104" s="473"/>
      <c r="FM104" s="473"/>
      <c r="FN104" s="473"/>
      <c r="FO104" s="473"/>
      <c r="FP104" s="473"/>
      <c r="FQ104" s="473"/>
      <c r="FR104" s="473"/>
      <c r="FS104" s="473"/>
      <c r="FT104" s="473"/>
      <c r="FU104" s="473"/>
      <c r="FV104" s="473"/>
      <c r="FW104" s="473"/>
      <c r="FX104" s="473"/>
      <c r="FY104" s="473"/>
      <c r="FZ104" s="473"/>
      <c r="GA104" s="473"/>
      <c r="GB104" s="473"/>
      <c r="GC104" s="473"/>
      <c r="GD104" s="473"/>
      <c r="GE104" s="473"/>
      <c r="GF104" s="473"/>
      <c r="GG104" s="473"/>
      <c r="GH104" s="473"/>
      <c r="GI104" s="473"/>
      <c r="GJ104" s="473"/>
      <c r="GK104" s="473"/>
      <c r="GL104" s="473"/>
      <c r="GM104" s="473"/>
      <c r="GN104" s="473"/>
      <c r="GO104" s="473"/>
      <c r="GP104" s="473"/>
      <c r="GQ104" s="473"/>
      <c r="GR104" s="473"/>
      <c r="GS104" s="473"/>
      <c r="GT104" s="473"/>
      <c r="GU104" s="473"/>
      <c r="GV104" s="473"/>
      <c r="GW104" s="473"/>
      <c r="GX104" s="473"/>
      <c r="GY104" s="473"/>
      <c r="GZ104" s="473"/>
      <c r="HA104" s="473"/>
      <c r="HB104" s="473"/>
      <c r="HC104" s="473"/>
      <c r="HD104" s="473"/>
      <c r="HE104" s="473"/>
      <c r="HF104" s="473"/>
      <c r="HG104" s="473"/>
      <c r="HH104" s="473"/>
      <c r="HI104" s="473"/>
      <c r="HJ104" s="473"/>
      <c r="HK104" s="473"/>
      <c r="HL104" s="473"/>
      <c r="HM104" s="473"/>
      <c r="HN104" s="473"/>
      <c r="HO104" s="473"/>
      <c r="HP104" s="473"/>
      <c r="HQ104" s="473"/>
      <c r="HR104" s="473"/>
      <c r="HS104" s="473"/>
      <c r="HT104" s="473"/>
      <c r="HU104" s="473"/>
      <c r="HV104" s="473"/>
      <c r="HW104" s="473"/>
      <c r="HX104" s="473"/>
      <c r="HY104" s="473"/>
      <c r="HZ104" s="473"/>
      <c r="IA104" s="473"/>
      <c r="IB104" s="473"/>
      <c r="IC104" s="473"/>
      <c r="ID104" s="473"/>
      <c r="IE104" s="473"/>
      <c r="IF104" s="473"/>
      <c r="IG104" s="473"/>
      <c r="IH104" s="473"/>
      <c r="II104" s="473"/>
      <c r="IJ104" s="473"/>
      <c r="IK104" s="473"/>
      <c r="IL104" s="473"/>
      <c r="IM104" s="473"/>
      <c r="IN104" s="473"/>
      <c r="IO104" s="473"/>
      <c r="IP104" s="473"/>
      <c r="IQ104" s="473"/>
      <c r="IR104" s="473"/>
      <c r="IS104" s="473"/>
      <c r="IT104" s="473"/>
      <c r="IU104" s="473"/>
      <c r="IV104" s="473"/>
    </row>
    <row r="105" spans="1:256" ht="13.5" customHeight="1">
      <c r="A105" s="492"/>
      <c r="B105" s="493"/>
      <c r="C105" s="493"/>
      <c r="D105" s="515" t="s">
        <v>325</v>
      </c>
      <c r="E105" s="493"/>
      <c r="F105" s="500">
        <v>1</v>
      </c>
      <c r="G105" s="495"/>
      <c r="H105" s="495"/>
      <c r="I105" s="707"/>
      <c r="J105" s="692"/>
      <c r="K105" s="702"/>
      <c r="L105" s="704"/>
      <c r="M105" s="704"/>
      <c r="N105" s="704"/>
      <c r="O105" s="705"/>
      <c r="P105" s="678"/>
      <c r="Q105" s="706"/>
      <c r="R105" s="667"/>
      <c r="S105" s="667"/>
      <c r="T105" s="668"/>
      <c r="U105" s="473"/>
      <c r="V105" s="473"/>
      <c r="W105" s="473"/>
      <c r="X105" s="473"/>
      <c r="Y105" s="473"/>
      <c r="Z105" s="473"/>
      <c r="AA105" s="473"/>
      <c r="AB105" s="473"/>
      <c r="AC105" s="473"/>
      <c r="AD105" s="473"/>
      <c r="AE105" s="473"/>
      <c r="AF105" s="473"/>
      <c r="AG105" s="473"/>
      <c r="AH105" s="473"/>
      <c r="AI105" s="473"/>
      <c r="AJ105" s="473"/>
      <c r="AK105" s="473"/>
      <c r="AL105" s="473"/>
      <c r="AM105" s="473"/>
      <c r="AN105" s="473"/>
      <c r="AO105" s="473"/>
      <c r="AP105" s="473"/>
      <c r="AQ105" s="473"/>
      <c r="AR105" s="473"/>
      <c r="AS105" s="473"/>
      <c r="AT105" s="473"/>
      <c r="AU105" s="473"/>
      <c r="AV105" s="473"/>
      <c r="AW105" s="473"/>
      <c r="AX105" s="473"/>
      <c r="AY105" s="473"/>
      <c r="AZ105" s="473"/>
      <c r="BA105" s="473"/>
      <c r="BB105" s="473"/>
      <c r="BC105" s="473"/>
      <c r="BD105" s="473"/>
      <c r="BE105" s="473"/>
      <c r="BF105" s="473"/>
      <c r="BG105" s="473"/>
      <c r="BH105" s="473"/>
      <c r="BI105" s="473"/>
      <c r="BJ105" s="473"/>
      <c r="BK105" s="473"/>
      <c r="BL105" s="473"/>
      <c r="BM105" s="473"/>
      <c r="BN105" s="473"/>
      <c r="BO105" s="473"/>
      <c r="BP105" s="473"/>
      <c r="BQ105" s="473"/>
      <c r="BR105" s="473"/>
      <c r="BS105" s="473"/>
      <c r="BT105" s="473"/>
      <c r="BU105" s="473"/>
      <c r="BV105" s="473"/>
      <c r="BW105" s="473"/>
      <c r="BX105" s="473"/>
      <c r="BY105" s="473"/>
      <c r="BZ105" s="473"/>
      <c r="CA105" s="473"/>
      <c r="CB105" s="473"/>
      <c r="CC105" s="473"/>
      <c r="CD105" s="473"/>
      <c r="CE105" s="473"/>
      <c r="CF105" s="473"/>
      <c r="CG105" s="473"/>
      <c r="CH105" s="473"/>
      <c r="CI105" s="473"/>
      <c r="CJ105" s="473"/>
      <c r="CK105" s="473"/>
      <c r="CL105" s="473"/>
      <c r="CM105" s="473"/>
      <c r="CN105" s="473"/>
      <c r="CO105" s="473"/>
      <c r="CP105" s="473"/>
      <c r="CQ105" s="473"/>
      <c r="CR105" s="473"/>
      <c r="CS105" s="473"/>
      <c r="CT105" s="473"/>
      <c r="CU105" s="473"/>
      <c r="CV105" s="473"/>
      <c r="CW105" s="473"/>
      <c r="CX105" s="473"/>
      <c r="CY105" s="473"/>
      <c r="CZ105" s="473"/>
      <c r="DA105" s="473"/>
      <c r="DB105" s="473"/>
      <c r="DC105" s="473"/>
      <c r="DD105" s="473"/>
      <c r="DE105" s="473"/>
      <c r="DF105" s="473"/>
      <c r="DG105" s="473"/>
      <c r="DH105" s="473"/>
      <c r="DI105" s="473"/>
      <c r="DJ105" s="473"/>
      <c r="DK105" s="473"/>
      <c r="DL105" s="473"/>
      <c r="DM105" s="473"/>
      <c r="DN105" s="473"/>
      <c r="DO105" s="473"/>
      <c r="DP105" s="473"/>
      <c r="DQ105" s="473"/>
      <c r="DR105" s="473"/>
      <c r="DS105" s="473"/>
      <c r="DT105" s="473"/>
      <c r="DU105" s="473"/>
      <c r="DV105" s="473"/>
      <c r="DW105" s="473"/>
      <c r="DX105" s="473"/>
      <c r="DY105" s="473"/>
      <c r="DZ105" s="473"/>
      <c r="EA105" s="473"/>
      <c r="EB105" s="473"/>
      <c r="EC105" s="473"/>
      <c r="ED105" s="473"/>
      <c r="EE105" s="473"/>
      <c r="EF105" s="473"/>
      <c r="EG105" s="473"/>
      <c r="EH105" s="473"/>
      <c r="EI105" s="473"/>
      <c r="EJ105" s="473"/>
      <c r="EK105" s="473"/>
      <c r="EL105" s="473"/>
      <c r="EM105" s="473"/>
      <c r="EN105" s="473"/>
      <c r="EO105" s="473"/>
      <c r="EP105" s="473"/>
      <c r="EQ105" s="473"/>
      <c r="ER105" s="473"/>
      <c r="ES105" s="473"/>
      <c r="ET105" s="473"/>
      <c r="EU105" s="473"/>
      <c r="EV105" s="473"/>
      <c r="EW105" s="473"/>
      <c r="EX105" s="473"/>
      <c r="EY105" s="473"/>
      <c r="EZ105" s="473"/>
      <c r="FA105" s="473"/>
      <c r="FB105" s="473"/>
      <c r="FC105" s="473"/>
      <c r="FD105" s="473"/>
      <c r="FE105" s="473"/>
      <c r="FF105" s="473"/>
      <c r="FG105" s="473"/>
      <c r="FH105" s="473"/>
      <c r="FI105" s="473"/>
      <c r="FJ105" s="473"/>
      <c r="FK105" s="473"/>
      <c r="FL105" s="473"/>
      <c r="FM105" s="473"/>
      <c r="FN105" s="473"/>
      <c r="FO105" s="473"/>
      <c r="FP105" s="473"/>
      <c r="FQ105" s="473"/>
      <c r="FR105" s="473"/>
      <c r="FS105" s="473"/>
      <c r="FT105" s="473"/>
      <c r="FU105" s="473"/>
      <c r="FV105" s="473"/>
      <c r="FW105" s="473"/>
      <c r="FX105" s="473"/>
      <c r="FY105" s="473"/>
      <c r="FZ105" s="473"/>
      <c r="GA105" s="473"/>
      <c r="GB105" s="473"/>
      <c r="GC105" s="473"/>
      <c r="GD105" s="473"/>
      <c r="GE105" s="473"/>
      <c r="GF105" s="473"/>
      <c r="GG105" s="473"/>
      <c r="GH105" s="473"/>
      <c r="GI105" s="473"/>
      <c r="GJ105" s="473"/>
      <c r="GK105" s="473"/>
      <c r="GL105" s="473"/>
      <c r="GM105" s="473"/>
      <c r="GN105" s="473"/>
      <c r="GO105" s="473"/>
      <c r="GP105" s="473"/>
      <c r="GQ105" s="473"/>
      <c r="GR105" s="473"/>
      <c r="GS105" s="473"/>
      <c r="GT105" s="473"/>
      <c r="GU105" s="473"/>
      <c r="GV105" s="473"/>
      <c r="GW105" s="473"/>
      <c r="GX105" s="473"/>
      <c r="GY105" s="473"/>
      <c r="GZ105" s="473"/>
      <c r="HA105" s="473"/>
      <c r="HB105" s="473"/>
      <c r="HC105" s="473"/>
      <c r="HD105" s="473"/>
      <c r="HE105" s="473"/>
      <c r="HF105" s="473"/>
      <c r="HG105" s="473"/>
      <c r="HH105" s="473"/>
      <c r="HI105" s="473"/>
      <c r="HJ105" s="473"/>
      <c r="HK105" s="473"/>
      <c r="HL105" s="473"/>
      <c r="HM105" s="473"/>
      <c r="HN105" s="473"/>
      <c r="HO105" s="473"/>
      <c r="HP105" s="473"/>
      <c r="HQ105" s="473"/>
      <c r="HR105" s="473"/>
      <c r="HS105" s="473"/>
      <c r="HT105" s="473"/>
      <c r="HU105" s="473"/>
      <c r="HV105" s="473"/>
      <c r="HW105" s="473"/>
      <c r="HX105" s="473"/>
      <c r="HY105" s="473"/>
      <c r="HZ105" s="473"/>
      <c r="IA105" s="473"/>
      <c r="IB105" s="473"/>
      <c r="IC105" s="473"/>
      <c r="ID105" s="473"/>
      <c r="IE105" s="473"/>
      <c r="IF105" s="473"/>
      <c r="IG105" s="473"/>
      <c r="IH105" s="473"/>
      <c r="II105" s="473"/>
      <c r="IJ105" s="473"/>
      <c r="IK105" s="473"/>
      <c r="IL105" s="473"/>
      <c r="IM105" s="473"/>
      <c r="IN105" s="473"/>
      <c r="IO105" s="473"/>
      <c r="IP105" s="473"/>
      <c r="IQ105" s="473"/>
      <c r="IR105" s="473"/>
      <c r="IS105" s="473"/>
      <c r="IT105" s="473"/>
      <c r="IU105" s="473"/>
      <c r="IV105" s="473"/>
    </row>
    <row r="106" spans="1:256" ht="27" customHeight="1">
      <c r="A106" s="492"/>
      <c r="B106" s="493"/>
      <c r="C106" s="493"/>
      <c r="D106" s="515" t="s">
        <v>326</v>
      </c>
      <c r="E106" s="493"/>
      <c r="F106" s="500"/>
      <c r="G106" s="495"/>
      <c r="H106" s="495"/>
      <c r="I106" s="707"/>
      <c r="J106" s="692"/>
      <c r="K106" s="702"/>
      <c r="L106" s="704"/>
      <c r="M106" s="704"/>
      <c r="N106" s="704"/>
      <c r="O106" s="705"/>
      <c r="P106" s="678"/>
      <c r="Q106" s="706"/>
      <c r="R106" s="667"/>
      <c r="S106" s="667"/>
      <c r="T106" s="668"/>
      <c r="U106" s="473"/>
      <c r="V106" s="473"/>
      <c r="W106" s="473"/>
      <c r="X106" s="473"/>
      <c r="Y106" s="473"/>
      <c r="Z106" s="473"/>
      <c r="AA106" s="473"/>
      <c r="AB106" s="473"/>
      <c r="AC106" s="473"/>
      <c r="AD106" s="473"/>
      <c r="AE106" s="473"/>
      <c r="AF106" s="473"/>
      <c r="AG106" s="473"/>
      <c r="AH106" s="473"/>
      <c r="AI106" s="473"/>
      <c r="AJ106" s="473"/>
      <c r="AK106" s="473"/>
      <c r="AL106" s="473"/>
      <c r="AM106" s="473"/>
      <c r="AN106" s="473"/>
      <c r="AO106" s="473"/>
      <c r="AP106" s="473"/>
      <c r="AQ106" s="473"/>
      <c r="AR106" s="473"/>
      <c r="AS106" s="473"/>
      <c r="AT106" s="473"/>
      <c r="AU106" s="473"/>
      <c r="AV106" s="473"/>
      <c r="AW106" s="473"/>
      <c r="AX106" s="473"/>
      <c r="AY106" s="473"/>
      <c r="AZ106" s="473"/>
      <c r="BA106" s="473"/>
      <c r="BB106" s="473"/>
      <c r="BC106" s="473"/>
      <c r="BD106" s="473"/>
      <c r="BE106" s="473"/>
      <c r="BF106" s="473"/>
      <c r="BG106" s="473"/>
      <c r="BH106" s="473"/>
      <c r="BI106" s="473"/>
      <c r="BJ106" s="473"/>
      <c r="BK106" s="473"/>
      <c r="BL106" s="473"/>
      <c r="BM106" s="473"/>
      <c r="BN106" s="473"/>
      <c r="BO106" s="473"/>
      <c r="BP106" s="473"/>
      <c r="BQ106" s="473"/>
      <c r="BR106" s="473"/>
      <c r="BS106" s="473"/>
      <c r="BT106" s="473"/>
      <c r="BU106" s="473"/>
      <c r="BV106" s="473"/>
      <c r="BW106" s="473"/>
      <c r="BX106" s="473"/>
      <c r="BY106" s="473"/>
      <c r="BZ106" s="473"/>
      <c r="CA106" s="473"/>
      <c r="CB106" s="473"/>
      <c r="CC106" s="473"/>
      <c r="CD106" s="473"/>
      <c r="CE106" s="473"/>
      <c r="CF106" s="473"/>
      <c r="CG106" s="473"/>
      <c r="CH106" s="473"/>
      <c r="CI106" s="473"/>
      <c r="CJ106" s="473"/>
      <c r="CK106" s="473"/>
      <c r="CL106" s="473"/>
      <c r="CM106" s="473"/>
      <c r="CN106" s="473"/>
      <c r="CO106" s="473"/>
      <c r="CP106" s="473"/>
      <c r="CQ106" s="473"/>
      <c r="CR106" s="473"/>
      <c r="CS106" s="473"/>
      <c r="CT106" s="473"/>
      <c r="CU106" s="473"/>
      <c r="CV106" s="473"/>
      <c r="CW106" s="473"/>
      <c r="CX106" s="473"/>
      <c r="CY106" s="473"/>
      <c r="CZ106" s="473"/>
      <c r="DA106" s="473"/>
      <c r="DB106" s="473"/>
      <c r="DC106" s="473"/>
      <c r="DD106" s="473"/>
      <c r="DE106" s="473"/>
      <c r="DF106" s="473"/>
      <c r="DG106" s="473"/>
      <c r="DH106" s="473"/>
      <c r="DI106" s="473"/>
      <c r="DJ106" s="473"/>
      <c r="DK106" s="473"/>
      <c r="DL106" s="473"/>
      <c r="DM106" s="473"/>
      <c r="DN106" s="473"/>
      <c r="DO106" s="473"/>
      <c r="DP106" s="473"/>
      <c r="DQ106" s="473"/>
      <c r="DR106" s="473"/>
      <c r="DS106" s="473"/>
      <c r="DT106" s="473"/>
      <c r="DU106" s="473"/>
      <c r="DV106" s="473"/>
      <c r="DW106" s="473"/>
      <c r="DX106" s="473"/>
      <c r="DY106" s="473"/>
      <c r="DZ106" s="473"/>
      <c r="EA106" s="473"/>
      <c r="EB106" s="473"/>
      <c r="EC106" s="473"/>
      <c r="ED106" s="473"/>
      <c r="EE106" s="473"/>
      <c r="EF106" s="473"/>
      <c r="EG106" s="473"/>
      <c r="EH106" s="473"/>
      <c r="EI106" s="473"/>
      <c r="EJ106" s="473"/>
      <c r="EK106" s="473"/>
      <c r="EL106" s="473"/>
      <c r="EM106" s="473"/>
      <c r="EN106" s="473"/>
      <c r="EO106" s="473"/>
      <c r="EP106" s="473"/>
      <c r="EQ106" s="473"/>
      <c r="ER106" s="473"/>
      <c r="ES106" s="473"/>
      <c r="ET106" s="473"/>
      <c r="EU106" s="473"/>
      <c r="EV106" s="473"/>
      <c r="EW106" s="473"/>
      <c r="EX106" s="473"/>
      <c r="EY106" s="473"/>
      <c r="EZ106" s="473"/>
      <c r="FA106" s="473"/>
      <c r="FB106" s="473"/>
      <c r="FC106" s="473"/>
      <c r="FD106" s="473"/>
      <c r="FE106" s="473"/>
      <c r="FF106" s="473"/>
      <c r="FG106" s="473"/>
      <c r="FH106" s="473"/>
      <c r="FI106" s="473"/>
      <c r="FJ106" s="473"/>
      <c r="FK106" s="473"/>
      <c r="FL106" s="473"/>
      <c r="FM106" s="473"/>
      <c r="FN106" s="473"/>
      <c r="FO106" s="473"/>
      <c r="FP106" s="473"/>
      <c r="FQ106" s="473"/>
      <c r="FR106" s="473"/>
      <c r="FS106" s="473"/>
      <c r="FT106" s="473"/>
      <c r="FU106" s="473"/>
      <c r="FV106" s="473"/>
      <c r="FW106" s="473"/>
      <c r="FX106" s="473"/>
      <c r="FY106" s="473"/>
      <c r="FZ106" s="473"/>
      <c r="GA106" s="473"/>
      <c r="GB106" s="473"/>
      <c r="GC106" s="473"/>
      <c r="GD106" s="473"/>
      <c r="GE106" s="473"/>
      <c r="GF106" s="473"/>
      <c r="GG106" s="473"/>
      <c r="GH106" s="473"/>
      <c r="GI106" s="473"/>
      <c r="GJ106" s="473"/>
      <c r="GK106" s="473"/>
      <c r="GL106" s="473"/>
      <c r="GM106" s="473"/>
      <c r="GN106" s="473"/>
      <c r="GO106" s="473"/>
      <c r="GP106" s="473"/>
      <c r="GQ106" s="473"/>
      <c r="GR106" s="473"/>
      <c r="GS106" s="473"/>
      <c r="GT106" s="473"/>
      <c r="GU106" s="473"/>
      <c r="GV106" s="473"/>
      <c r="GW106" s="473"/>
      <c r="GX106" s="473"/>
      <c r="GY106" s="473"/>
      <c r="GZ106" s="473"/>
      <c r="HA106" s="473"/>
      <c r="HB106" s="473"/>
      <c r="HC106" s="473"/>
      <c r="HD106" s="473"/>
      <c r="HE106" s="473"/>
      <c r="HF106" s="473"/>
      <c r="HG106" s="473"/>
      <c r="HH106" s="473"/>
      <c r="HI106" s="473"/>
      <c r="HJ106" s="473"/>
      <c r="HK106" s="473"/>
      <c r="HL106" s="473"/>
      <c r="HM106" s="473"/>
      <c r="HN106" s="473"/>
      <c r="HO106" s="473"/>
      <c r="HP106" s="473"/>
      <c r="HQ106" s="473"/>
      <c r="HR106" s="473"/>
      <c r="HS106" s="473"/>
      <c r="HT106" s="473"/>
      <c r="HU106" s="473"/>
      <c r="HV106" s="473"/>
      <c r="HW106" s="473"/>
      <c r="HX106" s="473"/>
      <c r="HY106" s="473"/>
      <c r="HZ106" s="473"/>
      <c r="IA106" s="473"/>
      <c r="IB106" s="473"/>
      <c r="IC106" s="473"/>
      <c r="ID106" s="473"/>
      <c r="IE106" s="473"/>
      <c r="IF106" s="473"/>
      <c r="IG106" s="473"/>
      <c r="IH106" s="473"/>
      <c r="II106" s="473"/>
      <c r="IJ106" s="473"/>
      <c r="IK106" s="473"/>
      <c r="IL106" s="473"/>
      <c r="IM106" s="473"/>
      <c r="IN106" s="473"/>
      <c r="IO106" s="473"/>
      <c r="IP106" s="473"/>
      <c r="IQ106" s="473"/>
      <c r="IR106" s="473"/>
      <c r="IS106" s="473"/>
      <c r="IT106" s="473"/>
      <c r="IU106" s="473"/>
      <c r="IV106" s="473"/>
    </row>
    <row r="107" spans="1:256" ht="13.5" customHeight="1">
      <c r="A107" s="635">
        <v>40</v>
      </c>
      <c r="B107" s="493">
        <v>271</v>
      </c>
      <c r="C107" s="493" t="s">
        <v>583</v>
      </c>
      <c r="D107" s="493" t="s">
        <v>584</v>
      </c>
      <c r="E107" s="493" t="s">
        <v>164</v>
      </c>
      <c r="F107" s="507">
        <f>F108</f>
        <v>9.1999999999999993</v>
      </c>
      <c r="G107" s="144"/>
      <c r="H107" s="495">
        <f>F107*G107</f>
        <v>0</v>
      </c>
      <c r="I107" s="506" t="s">
        <v>625</v>
      </c>
      <c r="J107" s="708"/>
      <c r="K107" s="692"/>
      <c r="L107" s="703"/>
      <c r="M107" s="704"/>
      <c r="N107" s="704"/>
      <c r="O107" s="705"/>
      <c r="P107" s="678"/>
      <c r="Q107" s="706"/>
      <c r="R107" s="667"/>
      <c r="S107" s="667"/>
      <c r="T107" s="668"/>
      <c r="U107" s="473"/>
      <c r="V107" s="669"/>
      <c r="W107" s="473"/>
      <c r="X107" s="473"/>
      <c r="Y107" s="473"/>
      <c r="Z107" s="473"/>
      <c r="AA107" s="473"/>
      <c r="AB107" s="473"/>
      <c r="AC107" s="473"/>
      <c r="AD107" s="473"/>
      <c r="AE107" s="473"/>
      <c r="AF107" s="473"/>
      <c r="AG107" s="473"/>
      <c r="AH107" s="473"/>
      <c r="AI107" s="473"/>
      <c r="AJ107" s="473"/>
      <c r="AK107" s="473"/>
      <c r="AL107" s="473"/>
      <c r="AM107" s="473"/>
      <c r="AN107" s="473"/>
      <c r="AO107" s="473"/>
      <c r="AP107" s="473"/>
      <c r="AQ107" s="473"/>
      <c r="AR107" s="473"/>
      <c r="AS107" s="473"/>
      <c r="AT107" s="473"/>
      <c r="AU107" s="473"/>
      <c r="AV107" s="473"/>
      <c r="AW107" s="473"/>
      <c r="AX107" s="473"/>
      <c r="AY107" s="473"/>
      <c r="AZ107" s="473"/>
      <c r="BA107" s="473"/>
      <c r="BB107" s="473"/>
      <c r="BC107" s="473"/>
      <c r="BD107" s="473"/>
      <c r="BE107" s="473"/>
      <c r="BF107" s="473"/>
      <c r="BG107" s="473"/>
      <c r="BH107" s="473"/>
      <c r="BI107" s="473"/>
      <c r="BJ107" s="473"/>
      <c r="BK107" s="473"/>
      <c r="BL107" s="473"/>
      <c r="BM107" s="473"/>
      <c r="BN107" s="473"/>
      <c r="BO107" s="473"/>
      <c r="BP107" s="473"/>
      <c r="BQ107" s="473"/>
      <c r="BR107" s="473"/>
      <c r="BS107" s="473"/>
      <c r="BT107" s="473"/>
      <c r="BU107" s="473"/>
      <c r="BV107" s="473"/>
      <c r="BW107" s="473"/>
      <c r="BX107" s="473"/>
      <c r="BY107" s="473"/>
      <c r="BZ107" s="473"/>
      <c r="CA107" s="473"/>
      <c r="CB107" s="473"/>
      <c r="CC107" s="473"/>
      <c r="CD107" s="473"/>
      <c r="CE107" s="473"/>
      <c r="CF107" s="473"/>
      <c r="CG107" s="473"/>
      <c r="CH107" s="473"/>
      <c r="CI107" s="473"/>
      <c r="CJ107" s="473"/>
      <c r="CK107" s="473"/>
      <c r="CL107" s="473"/>
      <c r="CM107" s="473"/>
      <c r="CN107" s="473"/>
      <c r="CO107" s="473"/>
      <c r="CP107" s="473"/>
      <c r="CQ107" s="473"/>
      <c r="CR107" s="473"/>
      <c r="CS107" s="473"/>
      <c r="CT107" s="473"/>
      <c r="CU107" s="473"/>
      <c r="CV107" s="473"/>
      <c r="CW107" s="473"/>
      <c r="CX107" s="473"/>
      <c r="CY107" s="473"/>
      <c r="CZ107" s="473"/>
      <c r="DA107" s="473"/>
      <c r="DB107" s="473"/>
      <c r="DC107" s="473"/>
      <c r="DD107" s="473"/>
      <c r="DE107" s="473"/>
      <c r="DF107" s="473"/>
      <c r="DG107" s="473"/>
      <c r="DH107" s="473"/>
      <c r="DI107" s="473"/>
      <c r="DJ107" s="473"/>
      <c r="DK107" s="473"/>
      <c r="DL107" s="473"/>
      <c r="DM107" s="473"/>
      <c r="DN107" s="473"/>
      <c r="DO107" s="473"/>
      <c r="DP107" s="473"/>
      <c r="DQ107" s="473"/>
      <c r="DR107" s="473"/>
      <c r="DS107" s="473"/>
      <c r="DT107" s="473"/>
      <c r="DU107" s="473"/>
      <c r="DV107" s="473"/>
      <c r="DW107" s="473"/>
      <c r="DX107" s="473"/>
      <c r="DY107" s="473"/>
      <c r="DZ107" s="473"/>
      <c r="EA107" s="473"/>
      <c r="EB107" s="473"/>
      <c r="EC107" s="473"/>
      <c r="ED107" s="473"/>
      <c r="EE107" s="473"/>
      <c r="EF107" s="473"/>
      <c r="EG107" s="473"/>
      <c r="EH107" s="473"/>
      <c r="EI107" s="473"/>
      <c r="EJ107" s="473"/>
      <c r="EK107" s="473"/>
      <c r="EL107" s="473"/>
      <c r="EM107" s="473"/>
      <c r="EN107" s="473"/>
      <c r="EO107" s="473"/>
      <c r="EP107" s="473"/>
      <c r="EQ107" s="473"/>
      <c r="ER107" s="473"/>
      <c r="ES107" s="473"/>
      <c r="ET107" s="473"/>
      <c r="EU107" s="473"/>
      <c r="EV107" s="473"/>
      <c r="EW107" s="473"/>
      <c r="EX107" s="473"/>
      <c r="EY107" s="473"/>
      <c r="EZ107" s="473"/>
      <c r="FA107" s="473"/>
      <c r="FB107" s="473"/>
      <c r="FC107" s="473"/>
      <c r="FD107" s="473"/>
      <c r="FE107" s="473"/>
      <c r="FF107" s="473"/>
      <c r="FG107" s="473"/>
      <c r="FH107" s="473"/>
      <c r="FI107" s="473"/>
      <c r="FJ107" s="473"/>
      <c r="FK107" s="473"/>
      <c r="FL107" s="473"/>
      <c r="FM107" s="473"/>
      <c r="FN107" s="473"/>
      <c r="FO107" s="473"/>
      <c r="FP107" s="473"/>
      <c r="FQ107" s="473"/>
      <c r="FR107" s="473"/>
      <c r="FS107" s="473"/>
      <c r="FT107" s="473"/>
      <c r="FU107" s="473"/>
      <c r="FV107" s="473"/>
      <c r="FW107" s="473"/>
      <c r="FX107" s="473"/>
      <c r="FY107" s="473"/>
      <c r="FZ107" s="473"/>
      <c r="GA107" s="473"/>
      <c r="GB107" s="473"/>
      <c r="GC107" s="473"/>
      <c r="GD107" s="473"/>
      <c r="GE107" s="473"/>
      <c r="GF107" s="473"/>
      <c r="GG107" s="473"/>
      <c r="GH107" s="473"/>
      <c r="GI107" s="473"/>
      <c r="GJ107" s="473"/>
      <c r="GK107" s="473"/>
      <c r="GL107" s="473"/>
      <c r="GM107" s="473"/>
      <c r="GN107" s="473"/>
      <c r="GO107" s="473"/>
      <c r="GP107" s="473"/>
      <c r="GQ107" s="473"/>
      <c r="GR107" s="473"/>
      <c r="GS107" s="473"/>
      <c r="GT107" s="473"/>
      <c r="GU107" s="473"/>
      <c r="GV107" s="473"/>
      <c r="GW107" s="473"/>
      <c r="GX107" s="473"/>
      <c r="GY107" s="473"/>
      <c r="GZ107" s="473"/>
      <c r="HA107" s="473"/>
      <c r="HB107" s="473"/>
      <c r="HC107" s="473"/>
      <c r="HD107" s="473"/>
      <c r="HE107" s="473"/>
      <c r="HF107" s="473"/>
      <c r="HG107" s="473"/>
      <c r="HH107" s="473"/>
      <c r="HI107" s="473"/>
      <c r="HJ107" s="473"/>
      <c r="HK107" s="473"/>
      <c r="HL107" s="473"/>
      <c r="HM107" s="473"/>
      <c r="HN107" s="473"/>
      <c r="HO107" s="473"/>
      <c r="HP107" s="473"/>
      <c r="HQ107" s="473"/>
      <c r="HR107" s="473"/>
      <c r="HS107" s="473"/>
      <c r="HT107" s="473"/>
      <c r="HU107" s="473"/>
      <c r="HV107" s="473"/>
      <c r="HW107" s="473"/>
      <c r="HX107" s="473"/>
      <c r="HY107" s="473"/>
      <c r="HZ107" s="473"/>
      <c r="IA107" s="473"/>
      <c r="IB107" s="473"/>
      <c r="IC107" s="473"/>
      <c r="ID107" s="473"/>
      <c r="IE107" s="473"/>
      <c r="IF107" s="473"/>
      <c r="IG107" s="473"/>
      <c r="IH107" s="473"/>
      <c r="II107" s="473"/>
      <c r="IJ107" s="473"/>
      <c r="IK107" s="473"/>
      <c r="IL107" s="473"/>
      <c r="IM107" s="473"/>
      <c r="IN107" s="473"/>
      <c r="IO107" s="473"/>
      <c r="IP107" s="473"/>
      <c r="IQ107" s="473"/>
      <c r="IR107" s="473"/>
      <c r="IS107" s="473"/>
      <c r="IT107" s="473"/>
      <c r="IU107" s="473"/>
      <c r="IV107" s="473"/>
    </row>
    <row r="108" spans="1:256" ht="13.5" customHeight="1">
      <c r="A108" s="492"/>
      <c r="B108" s="493"/>
      <c r="C108" s="493"/>
      <c r="D108" s="515" t="s">
        <v>585</v>
      </c>
      <c r="E108" s="493"/>
      <c r="F108" s="500">
        <f>5.3+3.9</f>
        <v>9.1999999999999993</v>
      </c>
      <c r="G108" s="495"/>
      <c r="H108" s="495"/>
      <c r="I108" s="707"/>
      <c r="J108" s="708"/>
      <c r="K108" s="702"/>
      <c r="L108" s="704"/>
      <c r="M108" s="704"/>
      <c r="N108" s="704"/>
      <c r="O108" s="705"/>
      <c r="P108" s="678"/>
      <c r="Q108" s="706"/>
      <c r="R108" s="667"/>
      <c r="S108" s="667"/>
      <c r="T108" s="668"/>
      <c r="U108" s="473"/>
      <c r="V108" s="473"/>
      <c r="W108" s="473"/>
      <c r="X108" s="473"/>
      <c r="Y108" s="473"/>
      <c r="Z108" s="473"/>
      <c r="AA108" s="473"/>
      <c r="AB108" s="473"/>
      <c r="AC108" s="473"/>
      <c r="AD108" s="473"/>
      <c r="AE108" s="473"/>
      <c r="AF108" s="473"/>
      <c r="AG108" s="473"/>
      <c r="AH108" s="473"/>
      <c r="AI108" s="473"/>
      <c r="AJ108" s="473"/>
      <c r="AK108" s="473"/>
      <c r="AL108" s="473"/>
      <c r="AM108" s="473"/>
      <c r="AN108" s="473"/>
      <c r="AO108" s="473"/>
      <c r="AP108" s="473"/>
      <c r="AQ108" s="473"/>
      <c r="AR108" s="473"/>
      <c r="AS108" s="473"/>
      <c r="AT108" s="473"/>
      <c r="AU108" s="473"/>
      <c r="AV108" s="473"/>
      <c r="AW108" s="473"/>
      <c r="AX108" s="473"/>
      <c r="AY108" s="473"/>
      <c r="AZ108" s="473"/>
      <c r="BA108" s="473"/>
      <c r="BB108" s="473"/>
      <c r="BC108" s="473"/>
      <c r="BD108" s="473"/>
      <c r="BE108" s="473"/>
      <c r="BF108" s="473"/>
      <c r="BG108" s="473"/>
      <c r="BH108" s="473"/>
      <c r="BI108" s="473"/>
      <c r="BJ108" s="473"/>
      <c r="BK108" s="473"/>
      <c r="BL108" s="473"/>
      <c r="BM108" s="473"/>
      <c r="BN108" s="473"/>
      <c r="BO108" s="473"/>
      <c r="BP108" s="473"/>
      <c r="BQ108" s="473"/>
      <c r="BR108" s="473"/>
      <c r="BS108" s="473"/>
      <c r="BT108" s="473"/>
      <c r="BU108" s="473"/>
      <c r="BV108" s="473"/>
      <c r="BW108" s="473"/>
      <c r="BX108" s="473"/>
      <c r="BY108" s="473"/>
      <c r="BZ108" s="473"/>
      <c r="CA108" s="473"/>
      <c r="CB108" s="473"/>
      <c r="CC108" s="473"/>
      <c r="CD108" s="473"/>
      <c r="CE108" s="473"/>
      <c r="CF108" s="473"/>
      <c r="CG108" s="473"/>
      <c r="CH108" s="473"/>
      <c r="CI108" s="473"/>
      <c r="CJ108" s="473"/>
      <c r="CK108" s="473"/>
      <c r="CL108" s="473"/>
      <c r="CM108" s="473"/>
      <c r="CN108" s="473"/>
      <c r="CO108" s="473"/>
      <c r="CP108" s="473"/>
      <c r="CQ108" s="473"/>
      <c r="CR108" s="473"/>
      <c r="CS108" s="473"/>
      <c r="CT108" s="473"/>
      <c r="CU108" s="473"/>
      <c r="CV108" s="473"/>
      <c r="CW108" s="473"/>
      <c r="CX108" s="473"/>
      <c r="CY108" s="473"/>
      <c r="CZ108" s="473"/>
      <c r="DA108" s="473"/>
      <c r="DB108" s="473"/>
      <c r="DC108" s="473"/>
      <c r="DD108" s="473"/>
      <c r="DE108" s="473"/>
      <c r="DF108" s="473"/>
      <c r="DG108" s="473"/>
      <c r="DH108" s="473"/>
      <c r="DI108" s="473"/>
      <c r="DJ108" s="473"/>
      <c r="DK108" s="473"/>
      <c r="DL108" s="473"/>
      <c r="DM108" s="473"/>
      <c r="DN108" s="473"/>
      <c r="DO108" s="473"/>
      <c r="DP108" s="473"/>
      <c r="DQ108" s="473"/>
      <c r="DR108" s="473"/>
      <c r="DS108" s="473"/>
      <c r="DT108" s="473"/>
      <c r="DU108" s="473"/>
      <c r="DV108" s="473"/>
      <c r="DW108" s="473"/>
      <c r="DX108" s="473"/>
      <c r="DY108" s="473"/>
      <c r="DZ108" s="473"/>
      <c r="EA108" s="473"/>
      <c r="EB108" s="473"/>
      <c r="EC108" s="473"/>
      <c r="ED108" s="473"/>
      <c r="EE108" s="473"/>
      <c r="EF108" s="473"/>
      <c r="EG108" s="473"/>
      <c r="EH108" s="473"/>
      <c r="EI108" s="473"/>
      <c r="EJ108" s="473"/>
      <c r="EK108" s="473"/>
      <c r="EL108" s="473"/>
      <c r="EM108" s="473"/>
      <c r="EN108" s="473"/>
      <c r="EO108" s="473"/>
      <c r="EP108" s="473"/>
      <c r="EQ108" s="473"/>
      <c r="ER108" s="473"/>
      <c r="ES108" s="473"/>
      <c r="ET108" s="473"/>
      <c r="EU108" s="473"/>
      <c r="EV108" s="473"/>
      <c r="EW108" s="473"/>
      <c r="EX108" s="473"/>
      <c r="EY108" s="473"/>
      <c r="EZ108" s="473"/>
      <c r="FA108" s="473"/>
      <c r="FB108" s="473"/>
      <c r="FC108" s="473"/>
      <c r="FD108" s="473"/>
      <c r="FE108" s="473"/>
      <c r="FF108" s="473"/>
      <c r="FG108" s="473"/>
      <c r="FH108" s="473"/>
      <c r="FI108" s="473"/>
      <c r="FJ108" s="473"/>
      <c r="FK108" s="473"/>
      <c r="FL108" s="473"/>
      <c r="FM108" s="473"/>
      <c r="FN108" s="473"/>
      <c r="FO108" s="473"/>
      <c r="FP108" s="473"/>
      <c r="FQ108" s="473"/>
      <c r="FR108" s="473"/>
      <c r="FS108" s="473"/>
      <c r="FT108" s="473"/>
      <c r="FU108" s="473"/>
      <c r="FV108" s="473"/>
      <c r="FW108" s="473"/>
      <c r="FX108" s="473"/>
      <c r="FY108" s="473"/>
      <c r="FZ108" s="473"/>
      <c r="GA108" s="473"/>
      <c r="GB108" s="473"/>
      <c r="GC108" s="473"/>
      <c r="GD108" s="473"/>
      <c r="GE108" s="473"/>
      <c r="GF108" s="473"/>
      <c r="GG108" s="473"/>
      <c r="GH108" s="473"/>
      <c r="GI108" s="473"/>
      <c r="GJ108" s="473"/>
      <c r="GK108" s="473"/>
      <c r="GL108" s="473"/>
      <c r="GM108" s="473"/>
      <c r="GN108" s="473"/>
      <c r="GO108" s="473"/>
      <c r="GP108" s="473"/>
      <c r="GQ108" s="473"/>
      <c r="GR108" s="473"/>
      <c r="GS108" s="473"/>
      <c r="GT108" s="473"/>
      <c r="GU108" s="473"/>
      <c r="GV108" s="473"/>
      <c r="GW108" s="473"/>
      <c r="GX108" s="473"/>
      <c r="GY108" s="473"/>
      <c r="GZ108" s="473"/>
      <c r="HA108" s="473"/>
      <c r="HB108" s="473"/>
      <c r="HC108" s="473"/>
      <c r="HD108" s="473"/>
      <c r="HE108" s="473"/>
      <c r="HF108" s="473"/>
      <c r="HG108" s="473"/>
      <c r="HH108" s="473"/>
      <c r="HI108" s="473"/>
      <c r="HJ108" s="473"/>
      <c r="HK108" s="473"/>
      <c r="HL108" s="473"/>
      <c r="HM108" s="473"/>
      <c r="HN108" s="473"/>
      <c r="HO108" s="473"/>
      <c r="HP108" s="473"/>
      <c r="HQ108" s="473"/>
      <c r="HR108" s="473"/>
      <c r="HS108" s="473"/>
      <c r="HT108" s="473"/>
      <c r="HU108" s="473"/>
      <c r="HV108" s="473"/>
      <c r="HW108" s="473"/>
      <c r="HX108" s="473"/>
      <c r="HY108" s="473"/>
      <c r="HZ108" s="473"/>
      <c r="IA108" s="473"/>
      <c r="IB108" s="473"/>
      <c r="IC108" s="473"/>
      <c r="ID108" s="473"/>
      <c r="IE108" s="473"/>
      <c r="IF108" s="473"/>
      <c r="IG108" s="473"/>
      <c r="IH108" s="473"/>
      <c r="II108" s="473"/>
      <c r="IJ108" s="473"/>
      <c r="IK108" s="473"/>
      <c r="IL108" s="473"/>
      <c r="IM108" s="473"/>
      <c r="IN108" s="473"/>
      <c r="IO108" s="473"/>
      <c r="IP108" s="473"/>
      <c r="IQ108" s="473"/>
      <c r="IR108" s="473"/>
      <c r="IS108" s="473"/>
      <c r="IT108" s="473"/>
      <c r="IU108" s="473"/>
      <c r="IV108" s="473"/>
    </row>
    <row r="109" spans="1:256" ht="67.5" customHeight="1">
      <c r="A109" s="492"/>
      <c r="B109" s="493"/>
      <c r="C109" s="493"/>
      <c r="D109" s="348" t="s">
        <v>877</v>
      </c>
      <c r="E109" s="493"/>
      <c r="F109" s="500"/>
      <c r="G109" s="495"/>
      <c r="H109" s="495"/>
      <c r="I109" s="707"/>
      <c r="J109" s="702"/>
      <c r="K109" s="702"/>
      <c r="L109" s="704"/>
      <c r="M109" s="704"/>
      <c r="N109" s="704"/>
      <c r="O109" s="705"/>
      <c r="P109" s="678"/>
      <c r="Q109" s="706"/>
      <c r="R109" s="667"/>
      <c r="S109" s="667"/>
      <c r="T109" s="668"/>
      <c r="U109" s="473"/>
      <c r="V109" s="473"/>
      <c r="W109" s="473"/>
      <c r="X109" s="473"/>
      <c r="Y109" s="473"/>
      <c r="Z109" s="473"/>
      <c r="AA109" s="473"/>
      <c r="AB109" s="473"/>
      <c r="AC109" s="473"/>
      <c r="AD109" s="473"/>
      <c r="AE109" s="473"/>
      <c r="AF109" s="473"/>
      <c r="AG109" s="473"/>
      <c r="AH109" s="473"/>
      <c r="AI109" s="473"/>
      <c r="AJ109" s="473"/>
      <c r="AK109" s="473"/>
      <c r="AL109" s="473"/>
      <c r="AM109" s="473"/>
      <c r="AN109" s="473"/>
      <c r="AO109" s="473"/>
      <c r="AP109" s="473"/>
      <c r="AQ109" s="473"/>
      <c r="AR109" s="473"/>
      <c r="AS109" s="473"/>
      <c r="AT109" s="473"/>
      <c r="AU109" s="473"/>
      <c r="AV109" s="473"/>
      <c r="AW109" s="473"/>
      <c r="AX109" s="473"/>
      <c r="AY109" s="473"/>
      <c r="AZ109" s="473"/>
      <c r="BA109" s="473"/>
      <c r="BB109" s="473"/>
      <c r="BC109" s="473"/>
      <c r="BD109" s="473"/>
      <c r="BE109" s="473"/>
      <c r="BF109" s="473"/>
      <c r="BG109" s="473"/>
      <c r="BH109" s="473"/>
      <c r="BI109" s="473"/>
      <c r="BJ109" s="473"/>
      <c r="BK109" s="473"/>
      <c r="BL109" s="473"/>
      <c r="BM109" s="473"/>
      <c r="BN109" s="473"/>
      <c r="BO109" s="473"/>
      <c r="BP109" s="473"/>
      <c r="BQ109" s="473"/>
      <c r="BR109" s="473"/>
      <c r="BS109" s="473"/>
      <c r="BT109" s="473"/>
      <c r="BU109" s="473"/>
      <c r="BV109" s="473"/>
      <c r="BW109" s="473"/>
      <c r="BX109" s="473"/>
      <c r="BY109" s="473"/>
      <c r="BZ109" s="473"/>
      <c r="CA109" s="473"/>
      <c r="CB109" s="473"/>
      <c r="CC109" s="473"/>
      <c r="CD109" s="473"/>
      <c r="CE109" s="473"/>
      <c r="CF109" s="473"/>
      <c r="CG109" s="473"/>
      <c r="CH109" s="473"/>
      <c r="CI109" s="473"/>
      <c r="CJ109" s="473"/>
      <c r="CK109" s="473"/>
      <c r="CL109" s="473"/>
      <c r="CM109" s="473"/>
      <c r="CN109" s="473"/>
      <c r="CO109" s="473"/>
      <c r="CP109" s="473"/>
      <c r="CQ109" s="473"/>
      <c r="CR109" s="473"/>
      <c r="CS109" s="473"/>
      <c r="CT109" s="473"/>
      <c r="CU109" s="473"/>
      <c r="CV109" s="473"/>
      <c r="CW109" s="473"/>
      <c r="CX109" s="473"/>
      <c r="CY109" s="473"/>
      <c r="CZ109" s="473"/>
      <c r="DA109" s="473"/>
      <c r="DB109" s="473"/>
      <c r="DC109" s="473"/>
      <c r="DD109" s="473"/>
      <c r="DE109" s="473"/>
      <c r="DF109" s="473"/>
      <c r="DG109" s="473"/>
      <c r="DH109" s="473"/>
      <c r="DI109" s="473"/>
      <c r="DJ109" s="473"/>
      <c r="DK109" s="473"/>
      <c r="DL109" s="473"/>
      <c r="DM109" s="473"/>
      <c r="DN109" s="473"/>
      <c r="DO109" s="473"/>
      <c r="DP109" s="473"/>
      <c r="DQ109" s="473"/>
      <c r="DR109" s="473"/>
      <c r="DS109" s="473"/>
      <c r="DT109" s="473"/>
      <c r="DU109" s="473"/>
      <c r="DV109" s="473"/>
      <c r="DW109" s="473"/>
      <c r="DX109" s="473"/>
      <c r="DY109" s="473"/>
      <c r="DZ109" s="473"/>
      <c r="EA109" s="473"/>
      <c r="EB109" s="473"/>
      <c r="EC109" s="473"/>
      <c r="ED109" s="473"/>
      <c r="EE109" s="473"/>
      <c r="EF109" s="473"/>
      <c r="EG109" s="473"/>
      <c r="EH109" s="473"/>
      <c r="EI109" s="473"/>
      <c r="EJ109" s="473"/>
      <c r="EK109" s="473"/>
      <c r="EL109" s="473"/>
      <c r="EM109" s="473"/>
      <c r="EN109" s="473"/>
      <c r="EO109" s="473"/>
      <c r="EP109" s="473"/>
      <c r="EQ109" s="473"/>
      <c r="ER109" s="473"/>
      <c r="ES109" s="473"/>
      <c r="ET109" s="473"/>
      <c r="EU109" s="473"/>
      <c r="EV109" s="473"/>
      <c r="EW109" s="473"/>
      <c r="EX109" s="473"/>
      <c r="EY109" s="473"/>
      <c r="EZ109" s="473"/>
      <c r="FA109" s="473"/>
      <c r="FB109" s="473"/>
      <c r="FC109" s="473"/>
      <c r="FD109" s="473"/>
      <c r="FE109" s="473"/>
      <c r="FF109" s="473"/>
      <c r="FG109" s="473"/>
      <c r="FH109" s="473"/>
      <c r="FI109" s="473"/>
      <c r="FJ109" s="473"/>
      <c r="FK109" s="473"/>
      <c r="FL109" s="473"/>
      <c r="FM109" s="473"/>
      <c r="FN109" s="473"/>
      <c r="FO109" s="473"/>
      <c r="FP109" s="473"/>
      <c r="FQ109" s="473"/>
      <c r="FR109" s="473"/>
      <c r="FS109" s="473"/>
      <c r="FT109" s="473"/>
      <c r="FU109" s="473"/>
      <c r="FV109" s="473"/>
      <c r="FW109" s="473"/>
      <c r="FX109" s="473"/>
      <c r="FY109" s="473"/>
      <c r="FZ109" s="473"/>
      <c r="GA109" s="473"/>
      <c r="GB109" s="473"/>
      <c r="GC109" s="473"/>
      <c r="GD109" s="473"/>
      <c r="GE109" s="473"/>
      <c r="GF109" s="473"/>
      <c r="GG109" s="473"/>
      <c r="GH109" s="473"/>
      <c r="GI109" s="473"/>
      <c r="GJ109" s="473"/>
      <c r="GK109" s="473"/>
      <c r="GL109" s="473"/>
      <c r="GM109" s="473"/>
      <c r="GN109" s="473"/>
      <c r="GO109" s="473"/>
      <c r="GP109" s="473"/>
      <c r="GQ109" s="473"/>
      <c r="GR109" s="473"/>
      <c r="GS109" s="473"/>
      <c r="GT109" s="473"/>
      <c r="GU109" s="473"/>
      <c r="GV109" s="473"/>
      <c r="GW109" s="473"/>
      <c r="GX109" s="473"/>
      <c r="GY109" s="473"/>
      <c r="GZ109" s="473"/>
      <c r="HA109" s="473"/>
      <c r="HB109" s="473"/>
      <c r="HC109" s="473"/>
      <c r="HD109" s="473"/>
      <c r="HE109" s="473"/>
      <c r="HF109" s="473"/>
      <c r="HG109" s="473"/>
      <c r="HH109" s="473"/>
      <c r="HI109" s="473"/>
      <c r="HJ109" s="473"/>
      <c r="HK109" s="473"/>
      <c r="HL109" s="473"/>
      <c r="HM109" s="473"/>
      <c r="HN109" s="473"/>
      <c r="HO109" s="473"/>
      <c r="HP109" s="473"/>
      <c r="HQ109" s="473"/>
      <c r="HR109" s="473"/>
      <c r="HS109" s="473"/>
      <c r="HT109" s="473"/>
      <c r="HU109" s="473"/>
      <c r="HV109" s="473"/>
      <c r="HW109" s="473"/>
      <c r="HX109" s="473"/>
      <c r="HY109" s="473"/>
      <c r="HZ109" s="473"/>
      <c r="IA109" s="473"/>
      <c r="IB109" s="473"/>
      <c r="IC109" s="473"/>
      <c r="ID109" s="473"/>
      <c r="IE109" s="473"/>
      <c r="IF109" s="473"/>
      <c r="IG109" s="473"/>
      <c r="IH109" s="473"/>
      <c r="II109" s="473"/>
      <c r="IJ109" s="473"/>
      <c r="IK109" s="473"/>
      <c r="IL109" s="473"/>
      <c r="IM109" s="473"/>
      <c r="IN109" s="473"/>
      <c r="IO109" s="473"/>
      <c r="IP109" s="473"/>
      <c r="IQ109" s="473"/>
      <c r="IR109" s="473"/>
      <c r="IS109" s="473"/>
      <c r="IT109" s="473"/>
      <c r="IU109" s="473"/>
      <c r="IV109" s="473"/>
    </row>
    <row r="110" spans="1:256" ht="13.5" customHeight="1">
      <c r="A110" s="635">
        <v>41</v>
      </c>
      <c r="B110" s="493">
        <v>271</v>
      </c>
      <c r="C110" s="493" t="s">
        <v>586</v>
      </c>
      <c r="D110" s="493" t="s">
        <v>587</v>
      </c>
      <c r="E110" s="493" t="s">
        <v>164</v>
      </c>
      <c r="F110" s="507">
        <f>F111</f>
        <v>9.1999999999999993</v>
      </c>
      <c r="G110" s="144"/>
      <c r="H110" s="495">
        <f>F110*G110</f>
        <v>0</v>
      </c>
      <c r="I110" s="506" t="s">
        <v>625</v>
      </c>
      <c r="J110" s="708"/>
      <c r="K110" s="692"/>
      <c r="L110" s="703"/>
      <c r="M110" s="704"/>
      <c r="N110" s="704"/>
      <c r="O110" s="705"/>
      <c r="P110" s="678"/>
      <c r="Q110" s="706"/>
      <c r="R110" s="667"/>
      <c r="S110" s="667"/>
      <c r="T110" s="668"/>
      <c r="U110" s="473"/>
      <c r="V110" s="669"/>
      <c r="W110" s="473"/>
      <c r="X110" s="473"/>
      <c r="Y110" s="473"/>
      <c r="Z110" s="473"/>
      <c r="AA110" s="473"/>
      <c r="AB110" s="473"/>
      <c r="AC110" s="473"/>
      <c r="AD110" s="473"/>
      <c r="AE110" s="473"/>
      <c r="AF110" s="473"/>
      <c r="AG110" s="473"/>
      <c r="AH110" s="473"/>
      <c r="AI110" s="473"/>
      <c r="AJ110" s="473"/>
      <c r="AK110" s="473"/>
      <c r="AL110" s="473"/>
      <c r="AM110" s="473"/>
      <c r="AN110" s="473"/>
      <c r="AO110" s="473"/>
      <c r="AP110" s="473"/>
      <c r="AQ110" s="473"/>
      <c r="AR110" s="473"/>
      <c r="AS110" s="473"/>
      <c r="AT110" s="473"/>
      <c r="AU110" s="473"/>
      <c r="AV110" s="473"/>
      <c r="AW110" s="473"/>
      <c r="AX110" s="473"/>
      <c r="AY110" s="473"/>
      <c r="AZ110" s="473"/>
      <c r="BA110" s="473"/>
      <c r="BB110" s="473"/>
      <c r="BC110" s="473"/>
      <c r="BD110" s="473"/>
      <c r="BE110" s="473"/>
      <c r="BF110" s="473"/>
      <c r="BG110" s="473"/>
      <c r="BH110" s="473"/>
      <c r="BI110" s="473"/>
      <c r="BJ110" s="473"/>
      <c r="BK110" s="473"/>
      <c r="BL110" s="473"/>
      <c r="BM110" s="473"/>
      <c r="BN110" s="473"/>
      <c r="BO110" s="473"/>
      <c r="BP110" s="473"/>
      <c r="BQ110" s="473"/>
      <c r="BR110" s="473"/>
      <c r="BS110" s="473"/>
      <c r="BT110" s="473"/>
      <c r="BU110" s="473"/>
      <c r="BV110" s="473"/>
      <c r="BW110" s="473"/>
      <c r="BX110" s="473"/>
      <c r="BY110" s="473"/>
      <c r="BZ110" s="473"/>
      <c r="CA110" s="473"/>
      <c r="CB110" s="473"/>
      <c r="CC110" s="473"/>
      <c r="CD110" s="473"/>
      <c r="CE110" s="473"/>
      <c r="CF110" s="473"/>
      <c r="CG110" s="473"/>
      <c r="CH110" s="473"/>
      <c r="CI110" s="473"/>
      <c r="CJ110" s="473"/>
      <c r="CK110" s="473"/>
      <c r="CL110" s="473"/>
      <c r="CM110" s="473"/>
      <c r="CN110" s="473"/>
      <c r="CO110" s="473"/>
      <c r="CP110" s="473"/>
      <c r="CQ110" s="473"/>
      <c r="CR110" s="473"/>
      <c r="CS110" s="473"/>
      <c r="CT110" s="473"/>
      <c r="CU110" s="473"/>
      <c r="CV110" s="473"/>
      <c r="CW110" s="473"/>
      <c r="CX110" s="473"/>
      <c r="CY110" s="473"/>
      <c r="CZ110" s="473"/>
      <c r="DA110" s="473"/>
      <c r="DB110" s="473"/>
      <c r="DC110" s="473"/>
      <c r="DD110" s="473"/>
      <c r="DE110" s="473"/>
      <c r="DF110" s="473"/>
      <c r="DG110" s="473"/>
      <c r="DH110" s="473"/>
      <c r="DI110" s="473"/>
      <c r="DJ110" s="473"/>
      <c r="DK110" s="473"/>
      <c r="DL110" s="473"/>
      <c r="DM110" s="473"/>
      <c r="DN110" s="473"/>
      <c r="DO110" s="473"/>
      <c r="DP110" s="473"/>
      <c r="DQ110" s="473"/>
      <c r="DR110" s="473"/>
      <c r="DS110" s="473"/>
      <c r="DT110" s="473"/>
      <c r="DU110" s="473"/>
      <c r="DV110" s="473"/>
      <c r="DW110" s="473"/>
      <c r="DX110" s="473"/>
      <c r="DY110" s="473"/>
      <c r="DZ110" s="473"/>
      <c r="EA110" s="473"/>
      <c r="EB110" s="473"/>
      <c r="EC110" s="473"/>
      <c r="ED110" s="473"/>
      <c r="EE110" s="473"/>
      <c r="EF110" s="473"/>
      <c r="EG110" s="473"/>
      <c r="EH110" s="473"/>
      <c r="EI110" s="473"/>
      <c r="EJ110" s="473"/>
      <c r="EK110" s="473"/>
      <c r="EL110" s="473"/>
      <c r="EM110" s="473"/>
      <c r="EN110" s="473"/>
      <c r="EO110" s="473"/>
      <c r="EP110" s="473"/>
      <c r="EQ110" s="473"/>
      <c r="ER110" s="473"/>
      <c r="ES110" s="473"/>
      <c r="ET110" s="473"/>
      <c r="EU110" s="473"/>
      <c r="EV110" s="473"/>
      <c r="EW110" s="473"/>
      <c r="EX110" s="473"/>
      <c r="EY110" s="473"/>
      <c r="EZ110" s="473"/>
      <c r="FA110" s="473"/>
      <c r="FB110" s="473"/>
      <c r="FC110" s="473"/>
      <c r="FD110" s="473"/>
      <c r="FE110" s="473"/>
      <c r="FF110" s="473"/>
      <c r="FG110" s="473"/>
      <c r="FH110" s="473"/>
      <c r="FI110" s="473"/>
      <c r="FJ110" s="473"/>
      <c r="FK110" s="473"/>
      <c r="FL110" s="473"/>
      <c r="FM110" s="473"/>
      <c r="FN110" s="473"/>
      <c r="FO110" s="473"/>
      <c r="FP110" s="473"/>
      <c r="FQ110" s="473"/>
      <c r="FR110" s="473"/>
      <c r="FS110" s="473"/>
      <c r="FT110" s="473"/>
      <c r="FU110" s="473"/>
      <c r="FV110" s="473"/>
      <c r="FW110" s="473"/>
      <c r="FX110" s="473"/>
      <c r="FY110" s="473"/>
      <c r="FZ110" s="473"/>
      <c r="GA110" s="473"/>
      <c r="GB110" s="473"/>
      <c r="GC110" s="473"/>
      <c r="GD110" s="473"/>
      <c r="GE110" s="473"/>
      <c r="GF110" s="473"/>
      <c r="GG110" s="473"/>
      <c r="GH110" s="473"/>
      <c r="GI110" s="473"/>
      <c r="GJ110" s="473"/>
      <c r="GK110" s="473"/>
      <c r="GL110" s="473"/>
      <c r="GM110" s="473"/>
      <c r="GN110" s="473"/>
      <c r="GO110" s="473"/>
      <c r="GP110" s="473"/>
      <c r="GQ110" s="473"/>
      <c r="GR110" s="473"/>
      <c r="GS110" s="473"/>
      <c r="GT110" s="473"/>
      <c r="GU110" s="473"/>
      <c r="GV110" s="473"/>
      <c r="GW110" s="473"/>
      <c r="GX110" s="473"/>
      <c r="GY110" s="473"/>
      <c r="GZ110" s="473"/>
      <c r="HA110" s="473"/>
      <c r="HB110" s="473"/>
      <c r="HC110" s="473"/>
      <c r="HD110" s="473"/>
      <c r="HE110" s="473"/>
      <c r="HF110" s="473"/>
      <c r="HG110" s="473"/>
      <c r="HH110" s="473"/>
      <c r="HI110" s="473"/>
      <c r="HJ110" s="473"/>
      <c r="HK110" s="473"/>
      <c r="HL110" s="473"/>
      <c r="HM110" s="473"/>
      <c r="HN110" s="473"/>
      <c r="HO110" s="473"/>
      <c r="HP110" s="473"/>
      <c r="HQ110" s="473"/>
      <c r="HR110" s="473"/>
      <c r="HS110" s="473"/>
      <c r="HT110" s="473"/>
      <c r="HU110" s="473"/>
      <c r="HV110" s="473"/>
      <c r="HW110" s="473"/>
      <c r="HX110" s="473"/>
      <c r="HY110" s="473"/>
      <c r="HZ110" s="473"/>
      <c r="IA110" s="473"/>
      <c r="IB110" s="473"/>
      <c r="IC110" s="473"/>
      <c r="ID110" s="473"/>
      <c r="IE110" s="473"/>
      <c r="IF110" s="473"/>
      <c r="IG110" s="473"/>
      <c r="IH110" s="473"/>
      <c r="II110" s="473"/>
      <c r="IJ110" s="473"/>
      <c r="IK110" s="473"/>
      <c r="IL110" s="473"/>
      <c r="IM110" s="473"/>
      <c r="IN110" s="473"/>
      <c r="IO110" s="473"/>
      <c r="IP110" s="473"/>
      <c r="IQ110" s="473"/>
      <c r="IR110" s="473"/>
      <c r="IS110" s="473"/>
      <c r="IT110" s="473"/>
      <c r="IU110" s="473"/>
      <c r="IV110" s="473"/>
    </row>
    <row r="111" spans="1:256" ht="27" customHeight="1">
      <c r="A111" s="492"/>
      <c r="B111" s="493"/>
      <c r="C111" s="493"/>
      <c r="D111" s="515" t="s">
        <v>588</v>
      </c>
      <c r="E111" s="493"/>
      <c r="F111" s="500">
        <f>5.3+3.9</f>
        <v>9.1999999999999993</v>
      </c>
      <c r="G111" s="495"/>
      <c r="H111" s="495"/>
      <c r="I111" s="707"/>
      <c r="J111" s="708"/>
      <c r="K111" s="702"/>
      <c r="L111" s="704"/>
      <c r="M111" s="704"/>
      <c r="N111" s="704"/>
      <c r="O111" s="705"/>
      <c r="P111" s="678"/>
      <c r="Q111" s="706"/>
      <c r="R111" s="667"/>
      <c r="S111" s="667"/>
      <c r="T111" s="668"/>
      <c r="U111" s="473"/>
      <c r="V111" s="473"/>
      <c r="W111" s="473"/>
      <c r="X111" s="473"/>
      <c r="Y111" s="473"/>
      <c r="Z111" s="473"/>
      <c r="AA111" s="473"/>
      <c r="AB111" s="473"/>
      <c r="AC111" s="473"/>
      <c r="AD111" s="473"/>
      <c r="AE111" s="473"/>
      <c r="AF111" s="473"/>
      <c r="AG111" s="473"/>
      <c r="AH111" s="473"/>
      <c r="AI111" s="473"/>
      <c r="AJ111" s="473"/>
      <c r="AK111" s="473"/>
      <c r="AL111" s="473"/>
      <c r="AM111" s="473"/>
      <c r="AN111" s="473"/>
      <c r="AO111" s="473"/>
      <c r="AP111" s="473"/>
      <c r="AQ111" s="473"/>
      <c r="AR111" s="473"/>
      <c r="AS111" s="473"/>
      <c r="AT111" s="473"/>
      <c r="AU111" s="473"/>
      <c r="AV111" s="473"/>
      <c r="AW111" s="473"/>
      <c r="AX111" s="473"/>
      <c r="AY111" s="473"/>
      <c r="AZ111" s="473"/>
      <c r="BA111" s="473"/>
      <c r="BB111" s="473"/>
      <c r="BC111" s="473"/>
      <c r="BD111" s="473"/>
      <c r="BE111" s="473"/>
      <c r="BF111" s="473"/>
      <c r="BG111" s="473"/>
      <c r="BH111" s="473"/>
      <c r="BI111" s="473"/>
      <c r="BJ111" s="473"/>
      <c r="BK111" s="473"/>
      <c r="BL111" s="473"/>
      <c r="BM111" s="473"/>
      <c r="BN111" s="473"/>
      <c r="BO111" s="473"/>
      <c r="BP111" s="473"/>
      <c r="BQ111" s="473"/>
      <c r="BR111" s="473"/>
      <c r="BS111" s="473"/>
      <c r="BT111" s="473"/>
      <c r="BU111" s="473"/>
      <c r="BV111" s="473"/>
      <c r="BW111" s="473"/>
      <c r="BX111" s="473"/>
      <c r="BY111" s="473"/>
      <c r="BZ111" s="473"/>
      <c r="CA111" s="473"/>
      <c r="CB111" s="473"/>
      <c r="CC111" s="473"/>
      <c r="CD111" s="473"/>
      <c r="CE111" s="473"/>
      <c r="CF111" s="473"/>
      <c r="CG111" s="473"/>
      <c r="CH111" s="473"/>
      <c r="CI111" s="473"/>
      <c r="CJ111" s="473"/>
      <c r="CK111" s="473"/>
      <c r="CL111" s="473"/>
      <c r="CM111" s="473"/>
      <c r="CN111" s="473"/>
      <c r="CO111" s="473"/>
      <c r="CP111" s="473"/>
      <c r="CQ111" s="473"/>
      <c r="CR111" s="473"/>
      <c r="CS111" s="473"/>
      <c r="CT111" s="473"/>
      <c r="CU111" s="473"/>
      <c r="CV111" s="473"/>
      <c r="CW111" s="473"/>
      <c r="CX111" s="473"/>
      <c r="CY111" s="473"/>
      <c r="CZ111" s="473"/>
      <c r="DA111" s="473"/>
      <c r="DB111" s="473"/>
      <c r="DC111" s="473"/>
      <c r="DD111" s="473"/>
      <c r="DE111" s="473"/>
      <c r="DF111" s="473"/>
      <c r="DG111" s="473"/>
      <c r="DH111" s="473"/>
      <c r="DI111" s="473"/>
      <c r="DJ111" s="473"/>
      <c r="DK111" s="473"/>
      <c r="DL111" s="473"/>
      <c r="DM111" s="473"/>
      <c r="DN111" s="473"/>
      <c r="DO111" s="473"/>
      <c r="DP111" s="473"/>
      <c r="DQ111" s="473"/>
      <c r="DR111" s="473"/>
      <c r="DS111" s="473"/>
      <c r="DT111" s="473"/>
      <c r="DU111" s="473"/>
      <c r="DV111" s="473"/>
      <c r="DW111" s="473"/>
      <c r="DX111" s="473"/>
      <c r="DY111" s="473"/>
      <c r="DZ111" s="473"/>
      <c r="EA111" s="473"/>
      <c r="EB111" s="473"/>
      <c r="EC111" s="473"/>
      <c r="ED111" s="473"/>
      <c r="EE111" s="473"/>
      <c r="EF111" s="473"/>
      <c r="EG111" s="473"/>
      <c r="EH111" s="473"/>
      <c r="EI111" s="473"/>
      <c r="EJ111" s="473"/>
      <c r="EK111" s="473"/>
      <c r="EL111" s="473"/>
      <c r="EM111" s="473"/>
      <c r="EN111" s="473"/>
      <c r="EO111" s="473"/>
      <c r="EP111" s="473"/>
      <c r="EQ111" s="473"/>
      <c r="ER111" s="473"/>
      <c r="ES111" s="473"/>
      <c r="ET111" s="473"/>
      <c r="EU111" s="473"/>
      <c r="EV111" s="473"/>
      <c r="EW111" s="473"/>
      <c r="EX111" s="473"/>
      <c r="EY111" s="473"/>
      <c r="EZ111" s="473"/>
      <c r="FA111" s="473"/>
      <c r="FB111" s="473"/>
      <c r="FC111" s="473"/>
      <c r="FD111" s="473"/>
      <c r="FE111" s="473"/>
      <c r="FF111" s="473"/>
      <c r="FG111" s="473"/>
      <c r="FH111" s="473"/>
      <c r="FI111" s="473"/>
      <c r="FJ111" s="473"/>
      <c r="FK111" s="473"/>
      <c r="FL111" s="473"/>
      <c r="FM111" s="473"/>
      <c r="FN111" s="473"/>
      <c r="FO111" s="473"/>
      <c r="FP111" s="473"/>
      <c r="FQ111" s="473"/>
      <c r="FR111" s="473"/>
      <c r="FS111" s="473"/>
      <c r="FT111" s="473"/>
      <c r="FU111" s="473"/>
      <c r="FV111" s="473"/>
      <c r="FW111" s="473"/>
      <c r="FX111" s="473"/>
      <c r="FY111" s="473"/>
      <c r="FZ111" s="473"/>
      <c r="GA111" s="473"/>
      <c r="GB111" s="473"/>
      <c r="GC111" s="473"/>
      <c r="GD111" s="473"/>
      <c r="GE111" s="473"/>
      <c r="GF111" s="473"/>
      <c r="GG111" s="473"/>
      <c r="GH111" s="473"/>
      <c r="GI111" s="473"/>
      <c r="GJ111" s="473"/>
      <c r="GK111" s="473"/>
      <c r="GL111" s="473"/>
      <c r="GM111" s="473"/>
      <c r="GN111" s="473"/>
      <c r="GO111" s="473"/>
      <c r="GP111" s="473"/>
      <c r="GQ111" s="473"/>
      <c r="GR111" s="473"/>
      <c r="GS111" s="473"/>
      <c r="GT111" s="473"/>
      <c r="GU111" s="473"/>
      <c r="GV111" s="473"/>
      <c r="GW111" s="473"/>
      <c r="GX111" s="473"/>
      <c r="GY111" s="473"/>
      <c r="GZ111" s="473"/>
      <c r="HA111" s="473"/>
      <c r="HB111" s="473"/>
      <c r="HC111" s="473"/>
      <c r="HD111" s="473"/>
      <c r="HE111" s="473"/>
      <c r="HF111" s="473"/>
      <c r="HG111" s="473"/>
      <c r="HH111" s="473"/>
      <c r="HI111" s="473"/>
      <c r="HJ111" s="473"/>
      <c r="HK111" s="473"/>
      <c r="HL111" s="473"/>
      <c r="HM111" s="473"/>
      <c r="HN111" s="473"/>
      <c r="HO111" s="473"/>
      <c r="HP111" s="473"/>
      <c r="HQ111" s="473"/>
      <c r="HR111" s="473"/>
      <c r="HS111" s="473"/>
      <c r="HT111" s="473"/>
      <c r="HU111" s="473"/>
      <c r="HV111" s="473"/>
      <c r="HW111" s="473"/>
      <c r="HX111" s="473"/>
      <c r="HY111" s="473"/>
      <c r="HZ111" s="473"/>
      <c r="IA111" s="473"/>
      <c r="IB111" s="473"/>
      <c r="IC111" s="473"/>
      <c r="ID111" s="473"/>
      <c r="IE111" s="473"/>
      <c r="IF111" s="473"/>
      <c r="IG111" s="473"/>
      <c r="IH111" s="473"/>
      <c r="II111" s="473"/>
      <c r="IJ111" s="473"/>
      <c r="IK111" s="473"/>
      <c r="IL111" s="473"/>
      <c r="IM111" s="473"/>
      <c r="IN111" s="473"/>
      <c r="IO111" s="473"/>
      <c r="IP111" s="473"/>
      <c r="IQ111" s="473"/>
      <c r="IR111" s="473"/>
      <c r="IS111" s="473"/>
      <c r="IT111" s="473"/>
      <c r="IU111" s="473"/>
      <c r="IV111" s="473"/>
    </row>
    <row r="112" spans="1:256" ht="67.5" customHeight="1">
      <c r="A112" s="492"/>
      <c r="B112" s="493"/>
      <c r="C112" s="493"/>
      <c r="D112" s="348" t="s">
        <v>877</v>
      </c>
      <c r="E112" s="493"/>
      <c r="F112" s="500"/>
      <c r="G112" s="495"/>
      <c r="H112" s="495"/>
      <c r="I112" s="707"/>
      <c r="J112" s="702"/>
      <c r="K112" s="702"/>
      <c r="L112" s="704"/>
      <c r="M112" s="704"/>
      <c r="N112" s="704"/>
      <c r="O112" s="705"/>
      <c r="P112" s="678"/>
      <c r="Q112" s="706"/>
      <c r="R112" s="667"/>
      <c r="S112" s="667"/>
      <c r="T112" s="668"/>
      <c r="U112" s="473"/>
      <c r="V112" s="473"/>
      <c r="W112" s="473"/>
      <c r="X112" s="473"/>
      <c r="Y112" s="473"/>
      <c r="Z112" s="473"/>
      <c r="AA112" s="473"/>
      <c r="AB112" s="473"/>
      <c r="AC112" s="473"/>
      <c r="AD112" s="473"/>
      <c r="AE112" s="473"/>
      <c r="AF112" s="473"/>
      <c r="AG112" s="473"/>
      <c r="AH112" s="473"/>
      <c r="AI112" s="473"/>
      <c r="AJ112" s="473"/>
      <c r="AK112" s="473"/>
      <c r="AL112" s="473"/>
      <c r="AM112" s="473"/>
      <c r="AN112" s="473"/>
      <c r="AO112" s="473"/>
      <c r="AP112" s="473"/>
      <c r="AQ112" s="473"/>
      <c r="AR112" s="473"/>
      <c r="AS112" s="473"/>
      <c r="AT112" s="473"/>
      <c r="AU112" s="473"/>
      <c r="AV112" s="473"/>
      <c r="AW112" s="473"/>
      <c r="AX112" s="473"/>
      <c r="AY112" s="473"/>
      <c r="AZ112" s="473"/>
      <c r="BA112" s="473"/>
      <c r="BB112" s="473"/>
      <c r="BC112" s="473"/>
      <c r="BD112" s="473"/>
      <c r="BE112" s="473"/>
      <c r="BF112" s="473"/>
      <c r="BG112" s="473"/>
      <c r="BH112" s="473"/>
      <c r="BI112" s="473"/>
      <c r="BJ112" s="473"/>
      <c r="BK112" s="473"/>
      <c r="BL112" s="473"/>
      <c r="BM112" s="473"/>
      <c r="BN112" s="473"/>
      <c r="BO112" s="473"/>
      <c r="BP112" s="473"/>
      <c r="BQ112" s="473"/>
      <c r="BR112" s="473"/>
      <c r="BS112" s="473"/>
      <c r="BT112" s="473"/>
      <c r="BU112" s="473"/>
      <c r="BV112" s="473"/>
      <c r="BW112" s="473"/>
      <c r="BX112" s="473"/>
      <c r="BY112" s="473"/>
      <c r="BZ112" s="473"/>
      <c r="CA112" s="473"/>
      <c r="CB112" s="473"/>
      <c r="CC112" s="473"/>
      <c r="CD112" s="473"/>
      <c r="CE112" s="473"/>
      <c r="CF112" s="473"/>
      <c r="CG112" s="473"/>
      <c r="CH112" s="473"/>
      <c r="CI112" s="473"/>
      <c r="CJ112" s="473"/>
      <c r="CK112" s="473"/>
      <c r="CL112" s="473"/>
      <c r="CM112" s="473"/>
      <c r="CN112" s="473"/>
      <c r="CO112" s="473"/>
      <c r="CP112" s="473"/>
      <c r="CQ112" s="473"/>
      <c r="CR112" s="473"/>
      <c r="CS112" s="473"/>
      <c r="CT112" s="473"/>
      <c r="CU112" s="473"/>
      <c r="CV112" s="473"/>
      <c r="CW112" s="473"/>
      <c r="CX112" s="473"/>
      <c r="CY112" s="473"/>
      <c r="CZ112" s="473"/>
      <c r="DA112" s="473"/>
      <c r="DB112" s="473"/>
      <c r="DC112" s="473"/>
      <c r="DD112" s="473"/>
      <c r="DE112" s="473"/>
      <c r="DF112" s="473"/>
      <c r="DG112" s="473"/>
      <c r="DH112" s="473"/>
      <c r="DI112" s="473"/>
      <c r="DJ112" s="473"/>
      <c r="DK112" s="473"/>
      <c r="DL112" s="473"/>
      <c r="DM112" s="473"/>
      <c r="DN112" s="473"/>
      <c r="DO112" s="473"/>
      <c r="DP112" s="473"/>
      <c r="DQ112" s="473"/>
      <c r="DR112" s="473"/>
      <c r="DS112" s="473"/>
      <c r="DT112" s="473"/>
      <c r="DU112" s="473"/>
      <c r="DV112" s="473"/>
      <c r="DW112" s="473"/>
      <c r="DX112" s="473"/>
      <c r="DY112" s="473"/>
      <c r="DZ112" s="473"/>
      <c r="EA112" s="473"/>
      <c r="EB112" s="473"/>
      <c r="EC112" s="473"/>
      <c r="ED112" s="473"/>
      <c r="EE112" s="473"/>
      <c r="EF112" s="473"/>
      <c r="EG112" s="473"/>
      <c r="EH112" s="473"/>
      <c r="EI112" s="473"/>
      <c r="EJ112" s="473"/>
      <c r="EK112" s="473"/>
      <c r="EL112" s="473"/>
      <c r="EM112" s="473"/>
      <c r="EN112" s="473"/>
      <c r="EO112" s="473"/>
      <c r="EP112" s="473"/>
      <c r="EQ112" s="473"/>
      <c r="ER112" s="473"/>
      <c r="ES112" s="473"/>
      <c r="ET112" s="473"/>
      <c r="EU112" s="473"/>
      <c r="EV112" s="473"/>
      <c r="EW112" s="473"/>
      <c r="EX112" s="473"/>
      <c r="EY112" s="473"/>
      <c r="EZ112" s="473"/>
      <c r="FA112" s="473"/>
      <c r="FB112" s="473"/>
      <c r="FC112" s="473"/>
      <c r="FD112" s="473"/>
      <c r="FE112" s="473"/>
      <c r="FF112" s="473"/>
      <c r="FG112" s="473"/>
      <c r="FH112" s="473"/>
      <c r="FI112" s="473"/>
      <c r="FJ112" s="473"/>
      <c r="FK112" s="473"/>
      <c r="FL112" s="473"/>
      <c r="FM112" s="473"/>
      <c r="FN112" s="473"/>
      <c r="FO112" s="473"/>
      <c r="FP112" s="473"/>
      <c r="FQ112" s="473"/>
      <c r="FR112" s="473"/>
      <c r="FS112" s="473"/>
      <c r="FT112" s="473"/>
      <c r="FU112" s="473"/>
      <c r="FV112" s="473"/>
      <c r="FW112" s="473"/>
      <c r="FX112" s="473"/>
      <c r="FY112" s="473"/>
      <c r="FZ112" s="473"/>
      <c r="GA112" s="473"/>
      <c r="GB112" s="473"/>
      <c r="GC112" s="473"/>
      <c r="GD112" s="473"/>
      <c r="GE112" s="473"/>
      <c r="GF112" s="473"/>
      <c r="GG112" s="473"/>
      <c r="GH112" s="473"/>
      <c r="GI112" s="473"/>
      <c r="GJ112" s="473"/>
      <c r="GK112" s="473"/>
      <c r="GL112" s="473"/>
      <c r="GM112" s="473"/>
      <c r="GN112" s="473"/>
      <c r="GO112" s="473"/>
      <c r="GP112" s="473"/>
      <c r="GQ112" s="473"/>
      <c r="GR112" s="473"/>
      <c r="GS112" s="473"/>
      <c r="GT112" s="473"/>
      <c r="GU112" s="473"/>
      <c r="GV112" s="473"/>
      <c r="GW112" s="473"/>
      <c r="GX112" s="473"/>
      <c r="GY112" s="473"/>
      <c r="GZ112" s="473"/>
      <c r="HA112" s="473"/>
      <c r="HB112" s="473"/>
      <c r="HC112" s="473"/>
      <c r="HD112" s="473"/>
      <c r="HE112" s="473"/>
      <c r="HF112" s="473"/>
      <c r="HG112" s="473"/>
      <c r="HH112" s="473"/>
      <c r="HI112" s="473"/>
      <c r="HJ112" s="473"/>
      <c r="HK112" s="473"/>
      <c r="HL112" s="473"/>
      <c r="HM112" s="473"/>
      <c r="HN112" s="473"/>
      <c r="HO112" s="473"/>
      <c r="HP112" s="473"/>
      <c r="HQ112" s="473"/>
      <c r="HR112" s="473"/>
      <c r="HS112" s="473"/>
      <c r="HT112" s="473"/>
      <c r="HU112" s="473"/>
      <c r="HV112" s="473"/>
      <c r="HW112" s="473"/>
      <c r="HX112" s="473"/>
      <c r="HY112" s="473"/>
      <c r="HZ112" s="473"/>
      <c r="IA112" s="473"/>
      <c r="IB112" s="473"/>
      <c r="IC112" s="473"/>
      <c r="ID112" s="473"/>
      <c r="IE112" s="473"/>
      <c r="IF112" s="473"/>
      <c r="IG112" s="473"/>
      <c r="IH112" s="473"/>
      <c r="II112" s="473"/>
      <c r="IJ112" s="473"/>
      <c r="IK112" s="473"/>
      <c r="IL112" s="473"/>
      <c r="IM112" s="473"/>
      <c r="IN112" s="473"/>
      <c r="IO112" s="473"/>
      <c r="IP112" s="473"/>
      <c r="IQ112" s="473"/>
      <c r="IR112" s="473"/>
      <c r="IS112" s="473"/>
      <c r="IT112" s="473"/>
      <c r="IU112" s="473"/>
      <c r="IV112" s="473"/>
    </row>
    <row r="113" spans="1:22" ht="13.5" customHeight="1">
      <c r="A113" s="709"/>
      <c r="B113" s="710"/>
      <c r="C113" s="487" t="s">
        <v>205</v>
      </c>
      <c r="D113" s="487" t="s">
        <v>206</v>
      </c>
      <c r="E113" s="487"/>
      <c r="F113" s="711"/>
      <c r="G113" s="490"/>
      <c r="H113" s="490">
        <f>SUM(H114:H136,H141:H143,H148:H150)</f>
        <v>0</v>
      </c>
      <c r="I113" s="712"/>
    </row>
    <row r="114" spans="1:22" s="473" customFormat="1" ht="13.5" customHeight="1">
      <c r="A114" s="492">
        <v>42</v>
      </c>
      <c r="B114" s="636" t="s">
        <v>170</v>
      </c>
      <c r="C114" s="493">
        <v>916111122</v>
      </c>
      <c r="D114" s="493" t="s">
        <v>293</v>
      </c>
      <c r="E114" s="493" t="s">
        <v>164</v>
      </c>
      <c r="F114" s="507">
        <f>SUM(F115:F115)</f>
        <v>2</v>
      </c>
      <c r="G114" s="144"/>
      <c r="H114" s="495">
        <f>F114*G114</f>
        <v>0</v>
      </c>
      <c r="I114" s="506" t="s">
        <v>623</v>
      </c>
      <c r="J114" s="713"/>
      <c r="K114" s="663"/>
      <c r="L114" s="663"/>
      <c r="M114" s="663"/>
      <c r="N114" s="663"/>
      <c r="O114" s="664"/>
      <c r="P114" s="665"/>
      <c r="Q114" s="666"/>
      <c r="R114" s="667"/>
      <c r="S114" s="667"/>
      <c r="T114" s="668"/>
      <c r="V114" s="669"/>
    </row>
    <row r="115" spans="1:22" s="473" customFormat="1" ht="13.5" customHeight="1">
      <c r="A115" s="492"/>
      <c r="B115" s="493"/>
      <c r="C115" s="493"/>
      <c r="D115" s="515" t="s">
        <v>495</v>
      </c>
      <c r="E115" s="493"/>
      <c r="F115" s="500">
        <f>(2)</f>
        <v>2</v>
      </c>
      <c r="G115" s="495"/>
      <c r="H115" s="495"/>
      <c r="I115" s="506"/>
      <c r="J115" s="692"/>
      <c r="K115" s="692"/>
      <c r="L115" s="663"/>
      <c r="M115" s="663"/>
      <c r="N115" s="663"/>
      <c r="O115" s="664"/>
      <c r="P115" s="665"/>
      <c r="Q115" s="666"/>
      <c r="R115" s="667"/>
      <c r="S115" s="667"/>
      <c r="T115" s="668"/>
      <c r="V115" s="669"/>
    </row>
    <row r="116" spans="1:22" s="473" customFormat="1" ht="13.5" customHeight="1">
      <c r="A116" s="492">
        <v>43</v>
      </c>
      <c r="B116" s="636" t="s">
        <v>170</v>
      </c>
      <c r="C116" s="493">
        <v>916111123</v>
      </c>
      <c r="D116" s="493" t="s">
        <v>294</v>
      </c>
      <c r="E116" s="493" t="s">
        <v>164</v>
      </c>
      <c r="F116" s="507">
        <f>SUM(F117:F117)</f>
        <v>2</v>
      </c>
      <c r="G116" s="144"/>
      <c r="H116" s="495">
        <f>F116*G116</f>
        <v>0</v>
      </c>
      <c r="I116" s="506" t="s">
        <v>623</v>
      </c>
      <c r="J116" s="713"/>
      <c r="K116" s="663"/>
      <c r="L116" s="663"/>
      <c r="M116" s="663"/>
      <c r="N116" s="663"/>
      <c r="O116" s="664"/>
      <c r="P116" s="665"/>
      <c r="Q116" s="666"/>
      <c r="R116" s="667"/>
      <c r="S116" s="667"/>
      <c r="T116" s="668"/>
      <c r="V116" s="669"/>
    </row>
    <row r="117" spans="1:22" s="473" customFormat="1" ht="13.5" customHeight="1">
      <c r="A117" s="492"/>
      <c r="B117" s="493"/>
      <c r="C117" s="493"/>
      <c r="D117" s="515" t="s">
        <v>495</v>
      </c>
      <c r="E117" s="493"/>
      <c r="F117" s="500">
        <f>(2)</f>
        <v>2</v>
      </c>
      <c r="G117" s="495"/>
      <c r="H117" s="495"/>
      <c r="I117" s="506"/>
      <c r="J117" s="692"/>
      <c r="K117" s="692"/>
      <c r="L117" s="663"/>
      <c r="M117" s="663"/>
      <c r="N117" s="663"/>
      <c r="O117" s="664"/>
      <c r="P117" s="665"/>
      <c r="Q117" s="666"/>
      <c r="R117" s="667"/>
      <c r="S117" s="667"/>
      <c r="T117" s="668"/>
      <c r="V117" s="669"/>
    </row>
    <row r="118" spans="1:22" s="473" customFormat="1" ht="13.5" customHeight="1">
      <c r="A118" s="527">
        <v>44</v>
      </c>
      <c r="B118" s="530">
        <v>583</v>
      </c>
      <c r="C118" s="530" t="s">
        <v>295</v>
      </c>
      <c r="D118" s="530" t="s">
        <v>296</v>
      </c>
      <c r="E118" s="530" t="s">
        <v>113</v>
      </c>
      <c r="F118" s="507">
        <f>SUM(F119)</f>
        <v>8.0000000000000016E-2</v>
      </c>
      <c r="G118" s="145"/>
      <c r="H118" s="532">
        <f>F118*G118</f>
        <v>0</v>
      </c>
      <c r="I118" s="533" t="s">
        <v>624</v>
      </c>
      <c r="J118" s="692"/>
      <c r="K118" s="692"/>
      <c r="L118" s="663"/>
      <c r="M118" s="663"/>
      <c r="N118" s="663"/>
      <c r="O118" s="664"/>
      <c r="P118" s="665"/>
      <c r="Q118" s="666"/>
      <c r="R118" s="667"/>
      <c r="S118" s="667"/>
      <c r="T118" s="668"/>
      <c r="V118" s="669"/>
    </row>
    <row r="119" spans="1:22" s="473" customFormat="1" ht="13.5" customHeight="1">
      <c r="A119" s="527"/>
      <c r="B119" s="530"/>
      <c r="C119" s="493"/>
      <c r="D119" s="544" t="s">
        <v>530</v>
      </c>
      <c r="E119" s="493"/>
      <c r="F119" s="500">
        <f>(2*0.2)*0.2</f>
        <v>8.0000000000000016E-2</v>
      </c>
      <c r="G119" s="495"/>
      <c r="H119" s="495"/>
      <c r="I119" s="506"/>
      <c r="J119" s="692"/>
      <c r="K119" s="692"/>
      <c r="L119" s="663"/>
      <c r="M119" s="663"/>
      <c r="N119" s="663"/>
      <c r="O119" s="664"/>
      <c r="P119" s="665"/>
      <c r="Q119" s="666"/>
      <c r="R119" s="667"/>
      <c r="S119" s="667"/>
      <c r="T119" s="668"/>
      <c r="V119" s="669"/>
    </row>
    <row r="120" spans="1:22" s="473" customFormat="1" ht="27" customHeight="1">
      <c r="A120" s="492">
        <v>45</v>
      </c>
      <c r="B120" s="493">
        <v>221</v>
      </c>
      <c r="C120" s="493">
        <v>916131213</v>
      </c>
      <c r="D120" s="493" t="s">
        <v>297</v>
      </c>
      <c r="E120" s="493" t="s">
        <v>164</v>
      </c>
      <c r="F120" s="507">
        <f>SUM(F121)</f>
        <v>2</v>
      </c>
      <c r="G120" s="144"/>
      <c r="H120" s="495">
        <f>F120*G120</f>
        <v>0</v>
      </c>
      <c r="I120" s="506" t="s">
        <v>623</v>
      </c>
      <c r="J120" s="660"/>
      <c r="K120" s="714"/>
      <c r="L120" s="715"/>
      <c r="M120" s="665"/>
      <c r="N120" s="665"/>
      <c r="O120" s="664"/>
      <c r="P120" s="713"/>
      <c r="Q120" s="666"/>
      <c r="R120" s="667"/>
      <c r="S120" s="667"/>
      <c r="T120" s="668"/>
    </row>
    <row r="121" spans="1:22" s="473" customFormat="1" ht="13.5" customHeight="1">
      <c r="A121" s="492"/>
      <c r="B121" s="493"/>
      <c r="C121" s="493"/>
      <c r="D121" s="515" t="s">
        <v>298</v>
      </c>
      <c r="E121" s="493"/>
      <c r="F121" s="500">
        <v>2</v>
      </c>
      <c r="G121" s="495"/>
      <c r="H121" s="495"/>
      <c r="I121" s="506"/>
      <c r="J121" s="716"/>
      <c r="K121" s="714"/>
      <c r="L121" s="715"/>
      <c r="M121" s="665"/>
      <c r="N121" s="665"/>
      <c r="O121" s="664"/>
      <c r="P121" s="716"/>
      <c r="Q121" s="666"/>
      <c r="R121" s="667"/>
      <c r="S121" s="667"/>
      <c r="T121" s="668"/>
    </row>
    <row r="122" spans="1:22" s="473" customFormat="1" ht="13.5" customHeight="1">
      <c r="A122" s="527">
        <v>46</v>
      </c>
      <c r="B122" s="530">
        <v>592</v>
      </c>
      <c r="C122" s="530">
        <v>59217031</v>
      </c>
      <c r="D122" s="530" t="s">
        <v>488</v>
      </c>
      <c r="E122" s="530" t="s">
        <v>164</v>
      </c>
      <c r="F122" s="531">
        <f>SUM(F123)</f>
        <v>1</v>
      </c>
      <c r="G122" s="145"/>
      <c r="H122" s="532">
        <f>F122*G122</f>
        <v>0</v>
      </c>
      <c r="I122" s="533" t="s">
        <v>623</v>
      </c>
      <c r="J122" s="716"/>
      <c r="K122" s="714"/>
      <c r="L122" s="715"/>
      <c r="M122" s="665"/>
      <c r="N122" s="665"/>
      <c r="O122" s="664"/>
      <c r="P122" s="716"/>
      <c r="Q122" s="666"/>
      <c r="R122" s="667"/>
      <c r="S122" s="667"/>
      <c r="T122" s="668"/>
    </row>
    <row r="123" spans="1:22" s="473" customFormat="1" ht="27" customHeight="1">
      <c r="A123" s="527"/>
      <c r="B123" s="530"/>
      <c r="C123" s="530"/>
      <c r="D123" s="544" t="s">
        <v>771</v>
      </c>
      <c r="E123" s="530"/>
      <c r="F123" s="545">
        <v>1</v>
      </c>
      <c r="G123" s="532"/>
      <c r="H123" s="532"/>
      <c r="I123" s="533"/>
      <c r="J123" s="716"/>
      <c r="K123" s="714"/>
      <c r="L123" s="715"/>
      <c r="M123" s="665"/>
      <c r="N123" s="665"/>
      <c r="O123" s="664"/>
      <c r="P123" s="716"/>
      <c r="Q123" s="666"/>
      <c r="R123" s="667"/>
      <c r="S123" s="667"/>
      <c r="T123" s="668"/>
    </row>
    <row r="124" spans="1:22" s="473" customFormat="1" ht="27" customHeight="1">
      <c r="A124" s="492">
        <v>47</v>
      </c>
      <c r="B124" s="493">
        <v>231</v>
      </c>
      <c r="C124" s="493" t="s">
        <v>299</v>
      </c>
      <c r="D124" s="493" t="s">
        <v>300</v>
      </c>
      <c r="E124" s="493" t="s">
        <v>164</v>
      </c>
      <c r="F124" s="521">
        <f>F125</f>
        <v>2</v>
      </c>
      <c r="G124" s="144"/>
      <c r="H124" s="495">
        <f>F124*G124</f>
        <v>0</v>
      </c>
      <c r="I124" s="506" t="s">
        <v>625</v>
      </c>
      <c r="J124" s="717"/>
      <c r="K124" s="718"/>
      <c r="L124" s="663"/>
      <c r="M124" s="663"/>
      <c r="N124" s="663"/>
      <c r="O124" s="664"/>
      <c r="P124" s="665"/>
      <c r="Q124" s="666"/>
      <c r="R124" s="667"/>
      <c r="S124" s="667"/>
      <c r="T124" s="668"/>
    </row>
    <row r="125" spans="1:22" s="473" customFormat="1" ht="27" customHeight="1">
      <c r="A125" s="492"/>
      <c r="B125" s="493"/>
      <c r="C125" s="693"/>
      <c r="D125" s="424" t="s">
        <v>301</v>
      </c>
      <c r="E125" s="693"/>
      <c r="F125" s="694">
        <v>2</v>
      </c>
      <c r="G125" s="695"/>
      <c r="H125" s="695"/>
      <c r="I125" s="696"/>
      <c r="J125" s="719"/>
      <c r="K125" s="718"/>
      <c r="L125" s="663"/>
      <c r="M125" s="663"/>
      <c r="N125" s="663"/>
      <c r="O125" s="664"/>
      <c r="P125" s="665"/>
      <c r="Q125" s="666"/>
      <c r="R125" s="667"/>
      <c r="S125" s="667"/>
      <c r="T125" s="668"/>
    </row>
    <row r="126" spans="1:22" s="473" customFormat="1" ht="40.5" customHeight="1">
      <c r="A126" s="492"/>
      <c r="B126" s="493"/>
      <c r="C126" s="693"/>
      <c r="D126" s="515" t="s">
        <v>302</v>
      </c>
      <c r="E126" s="693"/>
      <c r="F126" s="694"/>
      <c r="G126" s="695"/>
      <c r="H126" s="695"/>
      <c r="I126" s="696"/>
      <c r="J126" s="720"/>
      <c r="K126" s="718"/>
      <c r="L126" s="721"/>
      <c r="M126" s="721"/>
      <c r="N126" s="721"/>
      <c r="O126" s="722"/>
      <c r="P126" s="678"/>
      <c r="Q126" s="666"/>
      <c r="R126" s="667"/>
      <c r="S126" s="667"/>
      <c r="T126" s="668"/>
    </row>
    <row r="127" spans="1:22" s="305" customFormat="1" ht="27" customHeight="1">
      <c r="A127" s="723">
        <v>48</v>
      </c>
      <c r="B127" s="301" t="s">
        <v>303</v>
      </c>
      <c r="C127" s="302" t="s">
        <v>441</v>
      </c>
      <c r="D127" s="302" t="s">
        <v>443</v>
      </c>
      <c r="E127" s="302" t="s">
        <v>164</v>
      </c>
      <c r="F127" s="358">
        <f>SUM(F128:F128)</f>
        <v>11.4</v>
      </c>
      <c r="G127" s="149"/>
      <c r="H127" s="303">
        <f>F127*G127</f>
        <v>0</v>
      </c>
      <c r="I127" s="304" t="s">
        <v>625</v>
      </c>
      <c r="J127" s="724"/>
    </row>
    <row r="128" spans="1:22" s="305" customFormat="1" ht="13.5" customHeight="1">
      <c r="A128" s="725"/>
      <c r="B128" s="301"/>
      <c r="C128" s="302"/>
      <c r="D128" s="308" t="s">
        <v>536</v>
      </c>
      <c r="E128" s="302"/>
      <c r="F128" s="309">
        <f>5.3+5.3+0.8</f>
        <v>11.4</v>
      </c>
      <c r="G128" s="303"/>
      <c r="H128" s="303"/>
      <c r="I128" s="304"/>
    </row>
    <row r="129" spans="1:37" s="408" customFormat="1" ht="108" customHeight="1">
      <c r="A129" s="725"/>
      <c r="B129" s="301"/>
      <c r="C129" s="302"/>
      <c r="D129" s="726" t="s">
        <v>444</v>
      </c>
      <c r="E129" s="302"/>
      <c r="G129" s="303"/>
      <c r="H129" s="303"/>
      <c r="I129" s="727"/>
      <c r="J129" s="728"/>
    </row>
    <row r="130" spans="1:37" s="305" customFormat="1" ht="67.5" customHeight="1">
      <c r="A130" s="729"/>
      <c r="B130" s="730"/>
      <c r="C130" s="731"/>
      <c r="D130" s="348" t="s">
        <v>877</v>
      </c>
      <c r="E130" s="308"/>
      <c r="F130" s="732"/>
      <c r="G130" s="733"/>
      <c r="H130" s="303"/>
      <c r="I130" s="734"/>
      <c r="S130" s="559"/>
    </row>
    <row r="131" spans="1:37" s="473" customFormat="1" ht="13.5" customHeight="1">
      <c r="A131" s="735">
        <v>49</v>
      </c>
      <c r="B131" s="736">
        <v>221</v>
      </c>
      <c r="C131" s="736">
        <v>979024443</v>
      </c>
      <c r="D131" s="736" t="s">
        <v>445</v>
      </c>
      <c r="E131" s="736" t="s">
        <v>164</v>
      </c>
      <c r="F131" s="737">
        <f>SUM(F132:F132)</f>
        <v>2</v>
      </c>
      <c r="G131" s="784"/>
      <c r="H131" s="738">
        <f>F131*G131</f>
        <v>0</v>
      </c>
      <c r="I131" s="496" t="s">
        <v>623</v>
      </c>
      <c r="J131" s="739"/>
    </row>
    <row r="132" spans="1:37" s="473" customFormat="1" ht="13.5" customHeight="1">
      <c r="A132" s="492"/>
      <c r="B132" s="493"/>
      <c r="C132" s="493"/>
      <c r="D132" s="515" t="s">
        <v>304</v>
      </c>
      <c r="E132" s="493"/>
      <c r="F132" s="500">
        <v>2</v>
      </c>
      <c r="G132" s="740"/>
      <c r="H132" s="495"/>
      <c r="I132" s="506"/>
      <c r="J132" s="739"/>
    </row>
    <row r="133" spans="1:37" s="473" customFormat="1" ht="13.5" customHeight="1">
      <c r="A133" s="492">
        <v>50</v>
      </c>
      <c r="B133" s="636" t="s">
        <v>170</v>
      </c>
      <c r="C133" s="493">
        <v>979071122</v>
      </c>
      <c r="D133" s="493" t="s">
        <v>531</v>
      </c>
      <c r="E133" s="493" t="s">
        <v>113</v>
      </c>
      <c r="F133" s="494">
        <f>SUM(F134:F134)</f>
        <v>0.4</v>
      </c>
      <c r="G133" s="144"/>
      <c r="H133" s="495">
        <f>F133*G133</f>
        <v>0</v>
      </c>
      <c r="I133" s="506" t="s">
        <v>623</v>
      </c>
      <c r="J133" s="739"/>
    </row>
    <row r="134" spans="1:37" s="473" customFormat="1" ht="13.5" customHeight="1">
      <c r="A134" s="492"/>
      <c r="B134" s="493"/>
      <c r="C134" s="493"/>
      <c r="D134" s="515" t="s">
        <v>532</v>
      </c>
      <c r="E134" s="493"/>
      <c r="F134" s="500">
        <f>(2)*0.2</f>
        <v>0.4</v>
      </c>
      <c r="G134" s="740"/>
      <c r="H134" s="495"/>
      <c r="I134" s="506"/>
      <c r="J134" s="739"/>
    </row>
    <row r="135" spans="1:37" s="473" customFormat="1" ht="13.5" customHeight="1">
      <c r="A135" s="635">
        <v>51</v>
      </c>
      <c r="B135" s="412" t="s">
        <v>220</v>
      </c>
      <c r="C135" s="413" t="s">
        <v>224</v>
      </c>
      <c r="D135" s="493" t="s">
        <v>225</v>
      </c>
      <c r="E135" s="741" t="s">
        <v>189</v>
      </c>
      <c r="F135" s="507">
        <f>SUM(F136)</f>
        <v>5.5330000000000004</v>
      </c>
      <c r="G135" s="742">
        <f>SUM(H137:H140)/F135</f>
        <v>0</v>
      </c>
      <c r="H135" s="495">
        <f>F135*G135</f>
        <v>0</v>
      </c>
      <c r="I135" s="743" t="s">
        <v>625</v>
      </c>
      <c r="J135" s="741"/>
    </row>
    <row r="136" spans="1:37" s="473" customFormat="1" ht="13.5" customHeight="1">
      <c r="A136" s="638"/>
      <c r="B136" s="639"/>
      <c r="C136" s="640"/>
      <c r="D136" s="515" t="s">
        <v>534</v>
      </c>
      <c r="E136" s="515"/>
      <c r="F136" s="744">
        <f>5.533</f>
        <v>5.5330000000000004</v>
      </c>
      <c r="G136" s="745"/>
      <c r="H136" s="495"/>
      <c r="I136" s="746"/>
      <c r="J136" s="741"/>
      <c r="L136" s="747"/>
    </row>
    <row r="137" spans="1:37" s="473" customFormat="1" ht="13.5" customHeight="1">
      <c r="A137" s="748" t="s">
        <v>471</v>
      </c>
      <c r="B137" s="639"/>
      <c r="C137" s="424">
        <v>997221611</v>
      </c>
      <c r="D137" s="515" t="s">
        <v>228</v>
      </c>
      <c r="E137" s="515" t="s">
        <v>189</v>
      </c>
      <c r="F137" s="749">
        <f>F136</f>
        <v>5.5330000000000004</v>
      </c>
      <c r="G137" s="143"/>
      <c r="H137" s="516">
        <f>F137*G137</f>
        <v>0</v>
      </c>
      <c r="I137" s="427" t="s">
        <v>623</v>
      </c>
      <c r="J137" s="741"/>
      <c r="K137" s="750"/>
      <c r="L137" s="750"/>
      <c r="M137" s="750"/>
      <c r="N137" s="750"/>
      <c r="O137" s="750"/>
      <c r="P137" s="750"/>
      <c r="Q137" s="741"/>
    </row>
    <row r="138" spans="1:37" s="473" customFormat="1" ht="13.5" customHeight="1">
      <c r="A138" s="748" t="s">
        <v>472</v>
      </c>
      <c r="B138" s="639"/>
      <c r="C138" s="424">
        <v>997221551</v>
      </c>
      <c r="D138" s="515" t="s">
        <v>230</v>
      </c>
      <c r="E138" s="515" t="s">
        <v>189</v>
      </c>
      <c r="F138" s="749">
        <f>F135</f>
        <v>5.5330000000000004</v>
      </c>
      <c r="G138" s="143"/>
      <c r="H138" s="751">
        <f>F138*G138</f>
        <v>0</v>
      </c>
      <c r="I138" s="427" t="s">
        <v>623</v>
      </c>
      <c r="J138" s="741"/>
      <c r="K138" s="750"/>
      <c r="L138" s="750"/>
      <c r="M138" s="750"/>
      <c r="N138" s="750"/>
      <c r="O138" s="750"/>
      <c r="P138" s="750"/>
      <c r="Q138" s="741"/>
    </row>
    <row r="139" spans="1:37" s="473" customFormat="1" ht="27" customHeight="1">
      <c r="A139" s="748" t="s">
        <v>473</v>
      </c>
      <c r="B139" s="639"/>
      <c r="C139" s="424">
        <v>997221559</v>
      </c>
      <c r="D139" s="515" t="s">
        <v>232</v>
      </c>
      <c r="E139" s="515" t="s">
        <v>189</v>
      </c>
      <c r="F139" s="749">
        <f>5*F136</f>
        <v>27.665000000000003</v>
      </c>
      <c r="G139" s="143"/>
      <c r="H139" s="751">
        <f>F139*G139</f>
        <v>0</v>
      </c>
      <c r="I139" s="427" t="s">
        <v>623</v>
      </c>
      <c r="J139" s="472"/>
      <c r="K139" s="750"/>
      <c r="L139" s="750"/>
      <c r="M139" s="750"/>
      <c r="N139" s="750"/>
      <c r="O139" s="750"/>
      <c r="P139" s="750"/>
      <c r="Q139" s="472"/>
    </row>
    <row r="140" spans="1:37" s="473" customFormat="1" ht="13.5" customHeight="1">
      <c r="A140" s="748" t="s">
        <v>474</v>
      </c>
      <c r="B140" s="639"/>
      <c r="C140" s="424">
        <v>997221655</v>
      </c>
      <c r="D140" s="515" t="s">
        <v>234</v>
      </c>
      <c r="E140" s="515" t="s">
        <v>189</v>
      </c>
      <c r="F140" s="749">
        <f>F136</f>
        <v>5.5330000000000004</v>
      </c>
      <c r="G140" s="143"/>
      <c r="H140" s="516">
        <f>F140*G140</f>
        <v>0</v>
      </c>
      <c r="I140" s="427" t="s">
        <v>623</v>
      </c>
      <c r="J140" s="472"/>
      <c r="K140" s="750"/>
      <c r="L140" s="750"/>
      <c r="M140" s="750"/>
      <c r="N140" s="750"/>
      <c r="O140" s="750"/>
      <c r="P140" s="750"/>
      <c r="Q140" s="472"/>
    </row>
    <row r="141" spans="1:37" s="473" customFormat="1" ht="67.5" customHeight="1">
      <c r="A141" s="748"/>
      <c r="B141" s="639"/>
      <c r="C141" s="640"/>
      <c r="D141" s="348" t="s">
        <v>877</v>
      </c>
      <c r="E141" s="515"/>
      <c r="F141" s="749"/>
      <c r="G141" s="752"/>
      <c r="H141" s="495"/>
      <c r="I141" s="641"/>
      <c r="J141" s="739"/>
      <c r="K141" s="753"/>
      <c r="L141" s="747"/>
    </row>
    <row r="142" spans="1:37" s="473" customFormat="1" ht="13.5" customHeight="1">
      <c r="A142" s="635">
        <v>52</v>
      </c>
      <c r="B142" s="412" t="s">
        <v>220</v>
      </c>
      <c r="C142" s="413" t="s">
        <v>236</v>
      </c>
      <c r="D142" s="493" t="s">
        <v>455</v>
      </c>
      <c r="E142" s="741" t="s">
        <v>189</v>
      </c>
      <c r="F142" s="507">
        <f>SUM(F143)</f>
        <v>0.87</v>
      </c>
      <c r="G142" s="742">
        <f>SUM(H144:H147)/F142</f>
        <v>0</v>
      </c>
      <c r="H142" s="495">
        <f>F142*G142</f>
        <v>0</v>
      </c>
      <c r="I142" s="743" t="s">
        <v>625</v>
      </c>
      <c r="J142" s="434"/>
      <c r="L142" s="430"/>
      <c r="M142" s="430"/>
      <c r="N142" s="430"/>
      <c r="O142" s="430"/>
      <c r="P142" s="430"/>
      <c r="Q142" s="430"/>
      <c r="R142" s="430"/>
      <c r="S142" s="430"/>
      <c r="T142" s="430"/>
      <c r="U142" s="430"/>
      <c r="V142" s="430"/>
      <c r="W142" s="430"/>
      <c r="X142" s="430"/>
      <c r="Y142" s="430"/>
      <c r="Z142" s="430"/>
      <c r="AA142" s="430"/>
      <c r="AB142" s="430"/>
      <c r="AC142" s="430"/>
      <c r="AD142" s="430"/>
      <c r="AE142" s="430"/>
      <c r="AF142" s="430"/>
      <c r="AG142" s="430"/>
      <c r="AH142" s="430"/>
      <c r="AI142" s="430"/>
      <c r="AJ142" s="430"/>
      <c r="AK142" s="430"/>
    </row>
    <row r="143" spans="1:37" s="473" customFormat="1" ht="13.5" customHeight="1">
      <c r="A143" s="638"/>
      <c r="B143" s="639"/>
      <c r="C143" s="640"/>
      <c r="D143" s="515" t="s">
        <v>535</v>
      </c>
      <c r="E143" s="515"/>
      <c r="F143" s="744">
        <f>0.41+0.46</f>
        <v>0.87</v>
      </c>
      <c r="G143" s="745"/>
      <c r="H143" s="495"/>
      <c r="I143" s="746"/>
      <c r="J143" s="434"/>
      <c r="K143" s="430"/>
      <c r="L143" s="435"/>
      <c r="M143" s="430"/>
      <c r="N143" s="430"/>
      <c r="O143" s="430"/>
      <c r="P143" s="430"/>
      <c r="Q143" s="430"/>
      <c r="R143" s="430"/>
      <c r="S143" s="430"/>
      <c r="T143" s="430"/>
      <c r="U143" s="430"/>
      <c r="V143" s="430"/>
      <c r="W143" s="430"/>
      <c r="X143" s="430"/>
      <c r="Y143" s="430"/>
      <c r="Z143" s="430"/>
      <c r="AA143" s="430"/>
      <c r="AB143" s="430"/>
      <c r="AC143" s="430"/>
      <c r="AD143" s="430"/>
      <c r="AE143" s="430"/>
      <c r="AF143" s="430"/>
      <c r="AG143" s="430"/>
      <c r="AH143" s="430"/>
      <c r="AI143" s="430"/>
      <c r="AJ143" s="430"/>
      <c r="AK143" s="430"/>
    </row>
    <row r="144" spans="1:37" s="473" customFormat="1" ht="13.5" customHeight="1">
      <c r="A144" s="748" t="s">
        <v>475</v>
      </c>
      <c r="B144" s="639"/>
      <c r="C144" s="424">
        <v>997221611</v>
      </c>
      <c r="D144" s="515" t="s">
        <v>228</v>
      </c>
      <c r="E144" s="515" t="s">
        <v>189</v>
      </c>
      <c r="F144" s="749">
        <f>F143</f>
        <v>0.87</v>
      </c>
      <c r="G144" s="143"/>
      <c r="H144" s="516">
        <f>F144*G144</f>
        <v>0</v>
      </c>
      <c r="I144" s="427" t="s">
        <v>623</v>
      </c>
      <c r="J144" s="434"/>
      <c r="K144" s="750"/>
      <c r="L144" s="750"/>
      <c r="M144" s="750"/>
      <c r="N144" s="750"/>
      <c r="O144" s="750"/>
      <c r="P144" s="750"/>
      <c r="Q144" s="434"/>
      <c r="R144" s="430"/>
      <c r="S144" s="430"/>
      <c r="T144" s="430"/>
      <c r="U144" s="430"/>
      <c r="V144" s="430"/>
      <c r="W144" s="430"/>
      <c r="X144" s="430"/>
      <c r="Y144" s="430"/>
      <c r="Z144" s="430"/>
      <c r="AA144" s="430"/>
      <c r="AB144" s="430"/>
      <c r="AC144" s="430"/>
      <c r="AD144" s="430"/>
      <c r="AE144" s="430"/>
      <c r="AF144" s="430"/>
      <c r="AG144" s="430"/>
      <c r="AH144" s="430"/>
      <c r="AI144" s="430"/>
      <c r="AJ144" s="430"/>
      <c r="AK144" s="430"/>
    </row>
    <row r="145" spans="1:37" s="473" customFormat="1" ht="13.5" customHeight="1">
      <c r="A145" s="748" t="s">
        <v>476</v>
      </c>
      <c r="B145" s="639"/>
      <c r="C145" s="424">
        <v>997221561</v>
      </c>
      <c r="D145" s="515" t="s">
        <v>240</v>
      </c>
      <c r="E145" s="515" t="s">
        <v>189</v>
      </c>
      <c r="F145" s="749">
        <f>F142</f>
        <v>0.87</v>
      </c>
      <c r="G145" s="143"/>
      <c r="H145" s="751">
        <f>F145*G145</f>
        <v>0</v>
      </c>
      <c r="I145" s="427" t="s">
        <v>623</v>
      </c>
      <c r="J145" s="434"/>
      <c r="K145" s="750"/>
      <c r="L145" s="750"/>
      <c r="M145" s="750"/>
      <c r="N145" s="750"/>
      <c r="O145" s="754"/>
      <c r="P145" s="750"/>
      <c r="Q145" s="434"/>
      <c r="R145" s="430"/>
      <c r="S145" s="430"/>
      <c r="T145" s="430"/>
      <c r="U145" s="430"/>
      <c r="V145" s="430"/>
      <c r="W145" s="430"/>
      <c r="X145" s="430"/>
      <c r="Y145" s="430"/>
      <c r="Z145" s="430"/>
      <c r="AA145" s="430"/>
      <c r="AB145" s="430"/>
      <c r="AC145" s="430"/>
      <c r="AD145" s="430"/>
      <c r="AE145" s="430"/>
      <c r="AF145" s="430"/>
      <c r="AG145" s="430"/>
      <c r="AH145" s="430"/>
      <c r="AI145" s="430"/>
      <c r="AJ145" s="430"/>
      <c r="AK145" s="430"/>
    </row>
    <row r="146" spans="1:37" s="473" customFormat="1" ht="27" customHeight="1">
      <c r="A146" s="748" t="s">
        <v>477</v>
      </c>
      <c r="B146" s="639"/>
      <c r="C146" s="424">
        <v>997221569</v>
      </c>
      <c r="D146" s="515" t="s">
        <v>242</v>
      </c>
      <c r="E146" s="515" t="s">
        <v>189</v>
      </c>
      <c r="F146" s="749">
        <f>5*F143</f>
        <v>4.3499999999999996</v>
      </c>
      <c r="G146" s="143"/>
      <c r="H146" s="751">
        <f>F146*G146</f>
        <v>0</v>
      </c>
      <c r="I146" s="427" t="s">
        <v>623</v>
      </c>
      <c r="J146" s="428"/>
      <c r="K146" s="750"/>
      <c r="L146" s="750"/>
      <c r="M146" s="750"/>
      <c r="N146" s="750"/>
      <c r="O146" s="750"/>
      <c r="P146" s="750"/>
      <c r="Q146" s="428"/>
      <c r="R146" s="430"/>
      <c r="S146" s="430"/>
      <c r="T146" s="430"/>
      <c r="U146" s="430"/>
      <c r="V146" s="430"/>
      <c r="W146" s="430"/>
      <c r="X146" s="430"/>
      <c r="Y146" s="430"/>
      <c r="Z146" s="430"/>
      <c r="AA146" s="430"/>
      <c r="AB146" s="430"/>
      <c r="AC146" s="430"/>
      <c r="AD146" s="430"/>
      <c r="AE146" s="430"/>
      <c r="AF146" s="430"/>
      <c r="AG146" s="430"/>
      <c r="AH146" s="430"/>
      <c r="AI146" s="430"/>
      <c r="AJ146" s="430"/>
      <c r="AK146" s="430"/>
    </row>
    <row r="147" spans="1:37" s="473" customFormat="1" ht="27" customHeight="1">
      <c r="A147" s="748" t="s">
        <v>478</v>
      </c>
      <c r="B147" s="639"/>
      <c r="C147" s="424" t="s">
        <v>331</v>
      </c>
      <c r="D147" s="515" t="s">
        <v>244</v>
      </c>
      <c r="E147" s="515" t="s">
        <v>189</v>
      </c>
      <c r="F147" s="749">
        <f>F143</f>
        <v>0.87</v>
      </c>
      <c r="G147" s="143"/>
      <c r="H147" s="516">
        <f>F147*G147</f>
        <v>0</v>
      </c>
      <c r="I147" s="427" t="s">
        <v>624</v>
      </c>
      <c r="J147" s="428"/>
      <c r="K147" s="750"/>
      <c r="L147" s="750"/>
      <c r="M147" s="750"/>
      <c r="N147" s="750"/>
      <c r="O147" s="750"/>
      <c r="P147" s="750"/>
      <c r="Q147" s="428"/>
      <c r="R147" s="430"/>
      <c r="S147" s="430"/>
      <c r="T147" s="430"/>
      <c r="U147" s="430"/>
      <c r="V147" s="430"/>
      <c r="W147" s="430"/>
      <c r="X147" s="430"/>
      <c r="Y147" s="430"/>
      <c r="Z147" s="430"/>
      <c r="AA147" s="430"/>
      <c r="AB147" s="430"/>
      <c r="AC147" s="430"/>
      <c r="AD147" s="430"/>
      <c r="AE147" s="430"/>
      <c r="AF147" s="430"/>
      <c r="AG147" s="430"/>
      <c r="AH147" s="430"/>
      <c r="AI147" s="430"/>
      <c r="AJ147" s="430"/>
      <c r="AK147" s="430"/>
    </row>
    <row r="148" spans="1:37" s="473" customFormat="1" ht="67.5" customHeight="1">
      <c r="A148" s="748"/>
      <c r="B148" s="639"/>
      <c r="C148" s="640"/>
      <c r="D148" s="348" t="s">
        <v>877</v>
      </c>
      <c r="E148" s="515"/>
      <c r="F148" s="749"/>
      <c r="G148" s="752"/>
      <c r="H148" s="495"/>
      <c r="I148" s="641"/>
      <c r="J148" s="741"/>
      <c r="K148" s="753"/>
      <c r="L148" s="747"/>
    </row>
    <row r="149" spans="1:37" s="473" customFormat="1" ht="13.5" customHeight="1">
      <c r="A149" s="635">
        <v>53</v>
      </c>
      <c r="B149" s="412" t="s">
        <v>220</v>
      </c>
      <c r="C149" s="413" t="s">
        <v>456</v>
      </c>
      <c r="D149" s="493" t="s">
        <v>305</v>
      </c>
      <c r="E149" s="741" t="s">
        <v>189</v>
      </c>
      <c r="F149" s="507">
        <f>SUM(F150)</f>
        <v>4.2930000000000001</v>
      </c>
      <c r="G149" s="742">
        <f>SUM(H151:H154)/F149</f>
        <v>0</v>
      </c>
      <c r="H149" s="495">
        <f>F149*G149</f>
        <v>0</v>
      </c>
      <c r="I149" s="743" t="s">
        <v>625</v>
      </c>
      <c r="J149" s="741"/>
    </row>
    <row r="150" spans="1:37" s="473" customFormat="1" ht="13.5" customHeight="1">
      <c r="A150" s="638"/>
      <c r="B150" s="639"/>
      <c r="C150" s="640"/>
      <c r="D150" s="515" t="s">
        <v>533</v>
      </c>
      <c r="E150" s="515"/>
      <c r="F150" s="744">
        <f>4.293</f>
        <v>4.2930000000000001</v>
      </c>
      <c r="G150" s="745"/>
      <c r="H150" s="755"/>
      <c r="I150" s="741"/>
      <c r="J150" s="741"/>
      <c r="L150" s="747"/>
    </row>
    <row r="151" spans="1:37" s="473" customFormat="1" ht="13.5" customHeight="1">
      <c r="A151" s="748" t="s">
        <v>595</v>
      </c>
      <c r="B151" s="639"/>
      <c r="C151" s="424">
        <v>997221611</v>
      </c>
      <c r="D151" s="515" t="s">
        <v>228</v>
      </c>
      <c r="E151" s="515" t="s">
        <v>189</v>
      </c>
      <c r="F151" s="749">
        <f>F150</f>
        <v>4.2930000000000001</v>
      </c>
      <c r="G151" s="143"/>
      <c r="H151" s="516">
        <f>F151*G151</f>
        <v>0</v>
      </c>
      <c r="I151" s="427" t="s">
        <v>623</v>
      </c>
      <c r="J151" s="741"/>
      <c r="K151" s="750"/>
      <c r="L151" s="750"/>
      <c r="M151" s="750"/>
      <c r="N151" s="750"/>
      <c r="O151" s="750"/>
      <c r="P151" s="750"/>
      <c r="Q151" s="741"/>
    </row>
    <row r="152" spans="1:37" s="473" customFormat="1" ht="13.5" customHeight="1">
      <c r="A152" s="748" t="s">
        <v>596</v>
      </c>
      <c r="B152" s="639"/>
      <c r="C152" s="424">
        <v>997221561</v>
      </c>
      <c r="D152" s="515" t="s">
        <v>240</v>
      </c>
      <c r="E152" s="515" t="s">
        <v>189</v>
      </c>
      <c r="F152" s="749">
        <f>F149</f>
        <v>4.2930000000000001</v>
      </c>
      <c r="G152" s="143"/>
      <c r="H152" s="751">
        <f>F152*G152</f>
        <v>0</v>
      </c>
      <c r="I152" s="427" t="s">
        <v>623</v>
      </c>
      <c r="J152" s="741"/>
      <c r="K152" s="750"/>
      <c r="L152" s="750"/>
      <c r="M152" s="750"/>
      <c r="N152" s="750"/>
      <c r="O152" s="750"/>
      <c r="P152" s="750"/>
      <c r="Q152" s="741"/>
    </row>
    <row r="153" spans="1:37" s="473" customFormat="1" ht="27" customHeight="1">
      <c r="A153" s="748" t="s">
        <v>597</v>
      </c>
      <c r="B153" s="639"/>
      <c r="C153" s="424">
        <v>997221569</v>
      </c>
      <c r="D153" s="515" t="s">
        <v>242</v>
      </c>
      <c r="E153" s="515" t="s">
        <v>189</v>
      </c>
      <c r="F153" s="749">
        <f>5*F150</f>
        <v>21.465</v>
      </c>
      <c r="G153" s="143"/>
      <c r="H153" s="751">
        <f>F153*G153</f>
        <v>0</v>
      </c>
      <c r="I153" s="427" t="s">
        <v>623</v>
      </c>
      <c r="J153" s="472"/>
      <c r="K153" s="750"/>
      <c r="L153" s="750"/>
      <c r="M153" s="750"/>
      <c r="N153" s="750"/>
      <c r="O153" s="750"/>
      <c r="P153" s="750"/>
      <c r="Q153" s="472"/>
    </row>
    <row r="154" spans="1:37" s="473" customFormat="1" ht="27" customHeight="1">
      <c r="A154" s="748" t="s">
        <v>598</v>
      </c>
      <c r="B154" s="639"/>
      <c r="C154" s="424">
        <v>997221645</v>
      </c>
      <c r="D154" s="515" t="s">
        <v>306</v>
      </c>
      <c r="E154" s="515" t="s">
        <v>189</v>
      </c>
      <c r="F154" s="749">
        <f>F150</f>
        <v>4.2930000000000001</v>
      </c>
      <c r="G154" s="143"/>
      <c r="H154" s="516">
        <f>F154*G154</f>
        <v>0</v>
      </c>
      <c r="I154" s="427" t="s">
        <v>623</v>
      </c>
      <c r="J154" s="472"/>
      <c r="K154" s="750"/>
      <c r="L154" s="750"/>
      <c r="M154" s="750"/>
      <c r="N154" s="750"/>
      <c r="O154" s="750"/>
      <c r="P154" s="750"/>
      <c r="Q154" s="472"/>
    </row>
    <row r="155" spans="1:37" s="473" customFormat="1" ht="67.5" customHeight="1">
      <c r="A155" s="748"/>
      <c r="B155" s="639"/>
      <c r="C155" s="640"/>
      <c r="D155" s="348" t="s">
        <v>877</v>
      </c>
      <c r="E155" s="515"/>
      <c r="F155" s="749"/>
      <c r="G155" s="752"/>
      <c r="H155" s="495"/>
      <c r="I155" s="641"/>
      <c r="J155" s="741"/>
      <c r="K155" s="753"/>
      <c r="L155" s="747"/>
    </row>
    <row r="156" spans="1:37" ht="13.5" customHeight="1">
      <c r="A156" s="709"/>
      <c r="B156" s="709"/>
      <c r="C156" s="487" t="s">
        <v>245</v>
      </c>
      <c r="D156" s="487" t="s">
        <v>246</v>
      </c>
      <c r="E156" s="487"/>
      <c r="F156" s="711"/>
      <c r="G156" s="756"/>
      <c r="H156" s="490">
        <f>SUM(H157:H161)</f>
        <v>0</v>
      </c>
      <c r="I156" s="658"/>
    </row>
    <row r="157" spans="1:37" s="473" customFormat="1" ht="27" customHeight="1">
      <c r="A157" s="492">
        <v>54</v>
      </c>
      <c r="B157" s="636" t="s">
        <v>170</v>
      </c>
      <c r="C157" s="493">
        <v>998225111</v>
      </c>
      <c r="D157" s="493" t="s">
        <v>307</v>
      </c>
      <c r="E157" s="493" t="s">
        <v>189</v>
      </c>
      <c r="F157" s="507">
        <f>11.596+0.732</f>
        <v>12.327999999999999</v>
      </c>
      <c r="G157" s="144"/>
      <c r="H157" s="495">
        <f>F157*G157</f>
        <v>0</v>
      </c>
      <c r="I157" s="506" t="s">
        <v>627</v>
      </c>
      <c r="J157" s="757"/>
      <c r="K157" s="747"/>
      <c r="L157" s="758"/>
      <c r="M157" s="637"/>
    </row>
    <row r="158" spans="1:37" s="286" customFormat="1" ht="13.5" customHeight="1">
      <c r="A158" s="326">
        <v>55</v>
      </c>
      <c r="B158" s="328">
        <v>231</v>
      </c>
      <c r="C158" s="328">
        <v>998231311</v>
      </c>
      <c r="D158" s="328" t="s">
        <v>248</v>
      </c>
      <c r="E158" s="328" t="s">
        <v>189</v>
      </c>
      <c r="F158" s="329">
        <f>(0.0312+0.0624)/1000+0.03</f>
        <v>3.0093599999999998E-2</v>
      </c>
      <c r="G158" s="468"/>
      <c r="H158" s="330">
        <f>F158*G158</f>
        <v>0</v>
      </c>
      <c r="I158" s="331" t="s">
        <v>623</v>
      </c>
      <c r="J158" s="759"/>
    </row>
    <row r="159" spans="1:37" ht="13.5" customHeight="1">
      <c r="A159" s="661" t="s">
        <v>599</v>
      </c>
      <c r="B159" s="636" t="s">
        <v>489</v>
      </c>
      <c r="C159" s="493">
        <v>998276101</v>
      </c>
      <c r="D159" s="493" t="s">
        <v>309</v>
      </c>
      <c r="E159" s="493" t="s">
        <v>189</v>
      </c>
      <c r="F159" s="507">
        <f>27.397-F157</f>
        <v>15.068999999999999</v>
      </c>
      <c r="G159" s="144"/>
      <c r="H159" s="495">
        <f>F159*G159</f>
        <v>0</v>
      </c>
      <c r="I159" s="506" t="s">
        <v>623</v>
      </c>
    </row>
    <row r="160" spans="1:37" ht="13.5" customHeight="1">
      <c r="A160" s="492">
        <v>57</v>
      </c>
      <c r="B160" s="493" t="s">
        <v>249</v>
      </c>
      <c r="C160" s="493" t="s">
        <v>250</v>
      </c>
      <c r="D160" s="493" t="s">
        <v>251</v>
      </c>
      <c r="E160" s="493" t="s">
        <v>252</v>
      </c>
      <c r="F160" s="507">
        <f>F161</f>
        <v>10</v>
      </c>
      <c r="G160" s="144"/>
      <c r="H160" s="495">
        <f>F160*G160</f>
        <v>0</v>
      </c>
      <c r="I160" s="506" t="s">
        <v>623</v>
      </c>
      <c r="J160" s="514"/>
    </row>
    <row r="161" spans="1:9" ht="27" customHeight="1">
      <c r="A161" s="492"/>
      <c r="B161" s="493"/>
      <c r="C161" s="693"/>
      <c r="D161" s="515" t="s">
        <v>272</v>
      </c>
      <c r="E161" s="693"/>
      <c r="F161" s="694">
        <v>10</v>
      </c>
      <c r="G161" s="695"/>
      <c r="H161" s="695"/>
      <c r="I161" s="696"/>
    </row>
    <row r="162" spans="1:9" ht="13.5" customHeight="1">
      <c r="A162" s="760"/>
      <c r="B162" s="761"/>
      <c r="C162" s="761"/>
      <c r="D162" s="761" t="s">
        <v>19</v>
      </c>
      <c r="E162" s="761"/>
      <c r="F162" s="762"/>
      <c r="G162" s="763"/>
      <c r="H162" s="763">
        <f>H9</f>
        <v>0</v>
      </c>
      <c r="I162" s="473"/>
    </row>
    <row r="163" spans="1:9" ht="13.5" customHeight="1">
      <c r="A163" s="764"/>
      <c r="B163" s="764"/>
      <c r="C163" s="765"/>
      <c r="D163" s="765"/>
      <c r="E163" s="766"/>
      <c r="F163" s="767"/>
      <c r="G163" s="768"/>
      <c r="H163" s="768"/>
      <c r="I163" s="769"/>
    </row>
    <row r="164" spans="1:9" ht="13.5" customHeight="1">
      <c r="A164" s="770" t="s">
        <v>102</v>
      </c>
      <c r="B164" s="771"/>
      <c r="C164" s="772"/>
      <c r="D164" s="773" t="s">
        <v>539</v>
      </c>
      <c r="E164" s="774"/>
      <c r="F164" s="775"/>
      <c r="G164" s="776"/>
      <c r="H164" s="777">
        <f>H162</f>
        <v>0</v>
      </c>
      <c r="I164" s="778"/>
    </row>
    <row r="165" spans="1:9" ht="13.5" customHeight="1">
      <c r="A165" s="779"/>
      <c r="B165" s="780"/>
      <c r="C165" s="780"/>
      <c r="D165" s="665"/>
      <c r="E165" s="781"/>
      <c r="F165" s="782"/>
      <c r="G165" s="783"/>
      <c r="H165" s="667"/>
      <c r="I165" s="473"/>
    </row>
    <row r="166" spans="1:9" s="279" customFormat="1" ht="11.25">
      <c r="A166" s="279" t="s">
        <v>31</v>
      </c>
    </row>
    <row r="167" spans="1:9" s="279" customFormat="1" ht="23.45" customHeight="1">
      <c r="A167" s="281" t="s">
        <v>103</v>
      </c>
      <c r="B167" s="460"/>
      <c r="C167" s="460"/>
      <c r="D167" s="460"/>
      <c r="E167" s="460"/>
      <c r="F167" s="460"/>
      <c r="G167" s="460"/>
    </row>
    <row r="168" spans="1:9" s="279" customFormat="1" ht="93.75" customHeight="1">
      <c r="A168" s="281" t="s">
        <v>77</v>
      </c>
      <c r="B168" s="224"/>
      <c r="C168" s="224"/>
      <c r="D168" s="224"/>
      <c r="E168" s="224"/>
      <c r="F168" s="224"/>
      <c r="G168" s="224"/>
    </row>
    <row r="169" spans="1:9" s="462" customFormat="1" ht="13.5" customHeight="1">
      <c r="A169" s="281" t="s">
        <v>78</v>
      </c>
      <c r="B169" s="460"/>
      <c r="C169" s="460"/>
      <c r="D169" s="460"/>
      <c r="E169" s="460"/>
      <c r="F169" s="460"/>
      <c r="G169" s="460"/>
      <c r="H169" s="461"/>
      <c r="I169" s="461"/>
    </row>
    <row r="170" spans="1:9" s="462" customFormat="1" ht="13.5" customHeight="1">
      <c r="A170" s="281" t="s">
        <v>79</v>
      </c>
      <c r="B170" s="460"/>
      <c r="C170" s="460"/>
      <c r="D170" s="460"/>
      <c r="E170" s="460"/>
      <c r="F170" s="460"/>
      <c r="G170" s="460"/>
      <c r="H170" s="461"/>
      <c r="I170" s="461"/>
    </row>
    <row r="171" spans="1:9" s="190" customFormat="1" ht="40.5" customHeight="1">
      <c r="A171" s="284" t="s">
        <v>883</v>
      </c>
      <c r="B171" s="284"/>
      <c r="C171" s="284"/>
      <c r="D171" s="284"/>
      <c r="E171" s="284"/>
      <c r="F171" s="284"/>
      <c r="G171" s="284"/>
      <c r="I171" s="191"/>
    </row>
    <row r="172" spans="1:9" s="279" customFormat="1" ht="47.25" customHeight="1">
      <c r="A172" s="463" t="s">
        <v>854</v>
      </c>
      <c r="B172" s="463"/>
      <c r="C172" s="463"/>
      <c r="D172" s="463"/>
      <c r="E172" s="463"/>
      <c r="F172" s="463"/>
      <c r="G172" s="463"/>
    </row>
    <row r="173" spans="1:9" s="279" customFormat="1" ht="23.45" customHeight="1">
      <c r="A173" s="281"/>
      <c r="B173" s="460"/>
      <c r="C173" s="460"/>
      <c r="D173" s="460"/>
      <c r="E173" s="460"/>
      <c r="F173" s="460"/>
      <c r="G173" s="460"/>
    </row>
    <row r="174" spans="1:9" ht="13.5" customHeight="1"/>
    <row r="175" spans="1:9" ht="13.5" customHeight="1"/>
    <row r="176" spans="1:9" ht="13.5" customHeight="1"/>
    <row r="177" s="471" customFormat="1" ht="13.5" customHeight="1"/>
    <row r="178" s="471" customFormat="1" ht="13.5" customHeight="1"/>
    <row r="179" s="471" customFormat="1" ht="13.5" customHeight="1"/>
    <row r="180" s="471" customFormat="1" ht="36.75" customHeight="1"/>
    <row r="181" s="471" customFormat="1" ht="36.75" customHeight="1"/>
    <row r="182" s="471" customFormat="1" ht="13.5" customHeight="1"/>
    <row r="183" s="471" customFormat="1" ht="25.5" customHeight="1"/>
    <row r="184" s="471" customFormat="1" ht="36.75" customHeight="1"/>
    <row r="185" s="471" customFormat="1" ht="13.5" customHeight="1"/>
    <row r="186" s="471" customFormat="1" ht="25.5" customHeight="1"/>
    <row r="187" s="471" customFormat="1" ht="36.75" customHeight="1"/>
    <row r="188" s="471" customFormat="1" ht="13.5" customHeight="1"/>
    <row r="189" s="471" customFormat="1" ht="25.5" customHeight="1"/>
    <row r="190" s="471" customFormat="1" ht="36.75" customHeight="1"/>
    <row r="191" s="471" customFormat="1" ht="13.5" customHeight="1"/>
    <row r="192" s="471" customFormat="1" ht="25.5" customHeight="1"/>
    <row r="193" s="471" customFormat="1" ht="36.75" customHeight="1"/>
    <row r="194" s="471" customFormat="1" ht="13.5" customHeight="1"/>
    <row r="195" s="471" customFormat="1" ht="13.5" customHeight="1"/>
    <row r="196" s="471" customFormat="1" ht="13.5" customHeight="1"/>
    <row r="197" s="471" customFormat="1" ht="13.5" customHeight="1"/>
    <row r="198" s="471" customFormat="1" ht="13.5" customHeight="1"/>
    <row r="199" s="471" customFormat="1" ht="13.5" customHeight="1"/>
    <row r="200" s="471" customFormat="1" ht="13.5" customHeight="1"/>
    <row r="201" s="471" customFormat="1" ht="13.5" customHeight="1"/>
    <row r="202" s="471" customFormat="1" ht="13.5" customHeight="1"/>
    <row r="203" s="471" customFormat="1" ht="13.5" customHeight="1"/>
    <row r="204" s="471" customFormat="1" ht="13.5" customHeight="1"/>
    <row r="205" s="471" customFormat="1" ht="13.5" customHeight="1"/>
    <row r="206" s="471" customFormat="1" ht="40.5" customHeight="1"/>
    <row r="207" s="471" customFormat="1" ht="13.5" customHeight="1"/>
    <row r="208" s="471" customFormat="1" ht="13.5" customHeight="1"/>
    <row r="209" s="471" customFormat="1" ht="13.5" customHeight="1"/>
    <row r="210" s="471" customFormat="1" ht="13.5" customHeight="1"/>
    <row r="211" s="471" customFormat="1" ht="27" customHeight="1"/>
    <row r="212" s="471" customFormat="1" ht="42.75" customHeight="1"/>
    <row r="213" s="471" customFormat="1" ht="13.5" customHeight="1"/>
    <row r="214" s="471" customFormat="1" ht="13.5" customHeight="1"/>
    <row r="215" s="471" customFormat="1" ht="13.5" customHeight="1"/>
    <row r="216" s="471" customFormat="1" ht="13.5" customHeight="1"/>
    <row r="217" s="471" customFormat="1" ht="13.5" customHeight="1"/>
    <row r="218" s="471" customFormat="1" ht="40.5" customHeight="1"/>
    <row r="219" s="471" customFormat="1" ht="13.5" customHeight="1"/>
    <row r="220" s="471" customFormat="1" ht="13.5" customHeight="1"/>
    <row r="221" s="471" customFormat="1" ht="13.5" customHeight="1"/>
    <row r="222" s="471" customFormat="1" ht="13.5" customHeight="1"/>
    <row r="223" s="471" customFormat="1" ht="13.5" customHeight="1"/>
    <row r="224" s="471" customFormat="1" ht="27" customHeight="1"/>
    <row r="225" s="471" customFormat="1" ht="13.5" customHeight="1"/>
    <row r="226" s="471" customFormat="1" ht="13.5" customHeight="1"/>
    <row r="227" s="471" customFormat="1" ht="27" customHeight="1"/>
    <row r="228" s="471" customFormat="1" ht="21" customHeight="1"/>
    <row r="230" s="471" customFormat="1" ht="13.5" customHeight="1"/>
    <row r="231" s="471" customFormat="1" ht="13.5" customHeight="1"/>
    <row r="232" s="471" customFormat="1" ht="13.5" customHeight="1"/>
    <row r="233" s="471" customFormat="1" ht="27" customHeight="1"/>
    <row r="234" s="471" customFormat="1" ht="93.75" customHeight="1"/>
    <row r="235" s="471" customFormat="1" ht="13.5" customHeight="1"/>
    <row r="236" s="471" customFormat="1" ht="13.5" customHeight="1"/>
  </sheetData>
  <sheetProtection algorithmName="SHA-512" hashValue="5LK7+vS7vfb1HbdrFY4nwvFz/B8WZg5sw9h7CUAOGPnETuW+sx0czLAl3BD5sUBs8mvSepAsIImxDIvej+V5Lg==" saltValue="6ezqgOoUeCj6SARk2K5H3w==" spinCount="100000" sheet="1" objects="1" scenarios="1"/>
  <mergeCells count="10">
    <mergeCell ref="A170:G170"/>
    <mergeCell ref="A173:G173"/>
    <mergeCell ref="A2:D2"/>
    <mergeCell ref="A3:D3"/>
    <mergeCell ref="A164:C164"/>
    <mergeCell ref="A167:G167"/>
    <mergeCell ref="A168:G168"/>
    <mergeCell ref="A169:G169"/>
    <mergeCell ref="A172:G172"/>
    <mergeCell ref="A171:G171"/>
  </mergeCells>
  <printOptions horizontalCentered="1"/>
  <pageMargins left="0.39370078740157483" right="0.39370078740157483" top="0.59055118110236227" bottom="0.19685039370078741" header="0" footer="0"/>
  <pageSetup paperSize="9" scale="63" fitToHeight="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485"/>
  <sheetViews>
    <sheetView workbookViewId="0"/>
  </sheetViews>
  <sheetFormatPr defaultRowHeight="10.5"/>
  <cols>
    <col min="1" max="1" width="4.140625" style="790" customWidth="1"/>
    <col min="2" max="2" width="4.28515625" style="790" customWidth="1"/>
    <col min="3" max="3" width="14.42578125" style="790" customWidth="1"/>
    <col min="4" max="4" width="65" style="790" customWidth="1"/>
    <col min="5" max="5" width="6.7109375" style="790" customWidth="1"/>
    <col min="6" max="6" width="10.140625" style="790" customWidth="1"/>
    <col min="7" max="7" width="11.7109375" style="790" customWidth="1"/>
    <col min="8" max="8" width="15.7109375" style="790" customWidth="1"/>
    <col min="9" max="9" width="17.140625" style="790" customWidth="1"/>
    <col min="10" max="10" width="19.28515625" style="790" customWidth="1"/>
    <col min="11" max="12" width="9.140625" style="790"/>
    <col min="13" max="13" width="10.140625" style="790" bestFit="1" customWidth="1"/>
    <col min="14" max="15" width="9.140625" style="790"/>
    <col min="16" max="16" width="18.42578125" style="790" customWidth="1"/>
    <col min="17" max="256" width="9.140625" style="790"/>
    <col min="257" max="257" width="4.140625" style="790" customWidth="1"/>
    <col min="258" max="258" width="4.28515625" style="790" customWidth="1"/>
    <col min="259" max="259" width="14.42578125" style="790" customWidth="1"/>
    <col min="260" max="260" width="65" style="790" customWidth="1"/>
    <col min="261" max="261" width="6.7109375" style="790" customWidth="1"/>
    <col min="262" max="262" width="10.140625" style="790" customWidth="1"/>
    <col min="263" max="263" width="11.7109375" style="790" customWidth="1"/>
    <col min="264" max="264" width="15.7109375" style="790" customWidth="1"/>
    <col min="265" max="265" width="17.140625" style="790" customWidth="1"/>
    <col min="266" max="266" width="11" style="790" customWidth="1"/>
    <col min="267" max="268" width="9.140625" style="790"/>
    <col min="269" max="269" width="10.140625" style="790" bestFit="1" customWidth="1"/>
    <col min="270" max="512" width="9.140625" style="790"/>
    <col min="513" max="513" width="4.140625" style="790" customWidth="1"/>
    <col min="514" max="514" width="4.28515625" style="790" customWidth="1"/>
    <col min="515" max="515" width="14.42578125" style="790" customWidth="1"/>
    <col min="516" max="516" width="65" style="790" customWidth="1"/>
    <col min="517" max="517" width="6.7109375" style="790" customWidth="1"/>
    <col min="518" max="518" width="10.140625" style="790" customWidth="1"/>
    <col min="519" max="519" width="11.7109375" style="790" customWidth="1"/>
    <col min="520" max="520" width="15.7109375" style="790" customWidth="1"/>
    <col min="521" max="521" width="17.140625" style="790" customWidth="1"/>
    <col min="522" max="522" width="11" style="790" customWidth="1"/>
    <col min="523" max="524" width="9.140625" style="790"/>
    <col min="525" max="525" width="10.140625" style="790" bestFit="1" customWidth="1"/>
    <col min="526" max="768" width="9.140625" style="790"/>
    <col min="769" max="769" width="4.140625" style="790" customWidth="1"/>
    <col min="770" max="770" width="4.28515625" style="790" customWidth="1"/>
    <col min="771" max="771" width="14.42578125" style="790" customWidth="1"/>
    <col min="772" max="772" width="65" style="790" customWidth="1"/>
    <col min="773" max="773" width="6.7109375" style="790" customWidth="1"/>
    <col min="774" max="774" width="10.140625" style="790" customWidth="1"/>
    <col min="775" max="775" width="11.7109375" style="790" customWidth="1"/>
    <col min="776" max="776" width="15.7109375" style="790" customWidth="1"/>
    <col min="777" max="777" width="17.140625" style="790" customWidth="1"/>
    <col min="778" max="778" width="11" style="790" customWidth="1"/>
    <col min="779" max="780" width="9.140625" style="790"/>
    <col min="781" max="781" width="10.140625" style="790" bestFit="1" customWidth="1"/>
    <col min="782" max="1024" width="9.140625" style="790"/>
    <col min="1025" max="1025" width="4.140625" style="790" customWidth="1"/>
    <col min="1026" max="1026" width="4.28515625" style="790" customWidth="1"/>
    <col min="1027" max="1027" width="14.42578125" style="790" customWidth="1"/>
    <col min="1028" max="1028" width="65" style="790" customWidth="1"/>
    <col min="1029" max="1029" width="6.7109375" style="790" customWidth="1"/>
    <col min="1030" max="1030" width="10.140625" style="790" customWidth="1"/>
    <col min="1031" max="1031" width="11.7109375" style="790" customWidth="1"/>
    <col min="1032" max="1032" width="15.7109375" style="790" customWidth="1"/>
    <col min="1033" max="1033" width="17.140625" style="790" customWidth="1"/>
    <col min="1034" max="1034" width="11" style="790" customWidth="1"/>
    <col min="1035" max="1036" width="9.140625" style="790"/>
    <col min="1037" max="1037" width="10.140625" style="790" bestFit="1" customWidth="1"/>
    <col min="1038" max="1280" width="9.140625" style="790"/>
    <col min="1281" max="1281" width="4.140625" style="790" customWidth="1"/>
    <col min="1282" max="1282" width="4.28515625" style="790" customWidth="1"/>
    <col min="1283" max="1283" width="14.42578125" style="790" customWidth="1"/>
    <col min="1284" max="1284" width="65" style="790" customWidth="1"/>
    <col min="1285" max="1285" width="6.7109375" style="790" customWidth="1"/>
    <col min="1286" max="1286" width="10.140625" style="790" customWidth="1"/>
    <col min="1287" max="1287" width="11.7109375" style="790" customWidth="1"/>
    <col min="1288" max="1288" width="15.7109375" style="790" customWidth="1"/>
    <col min="1289" max="1289" width="17.140625" style="790" customWidth="1"/>
    <col min="1290" max="1290" width="11" style="790" customWidth="1"/>
    <col min="1291" max="1292" width="9.140625" style="790"/>
    <col min="1293" max="1293" width="10.140625" style="790" bestFit="1" customWidth="1"/>
    <col min="1294" max="1536" width="9.140625" style="790"/>
    <col min="1537" max="1537" width="4.140625" style="790" customWidth="1"/>
    <col min="1538" max="1538" width="4.28515625" style="790" customWidth="1"/>
    <col min="1539" max="1539" width="14.42578125" style="790" customWidth="1"/>
    <col min="1540" max="1540" width="65" style="790" customWidth="1"/>
    <col min="1541" max="1541" width="6.7109375" style="790" customWidth="1"/>
    <col min="1542" max="1542" width="10.140625" style="790" customWidth="1"/>
    <col min="1543" max="1543" width="11.7109375" style="790" customWidth="1"/>
    <col min="1544" max="1544" width="15.7109375" style="790" customWidth="1"/>
    <col min="1545" max="1545" width="17.140625" style="790" customWidth="1"/>
    <col min="1546" max="1546" width="11" style="790" customWidth="1"/>
    <col min="1547" max="1548" width="9.140625" style="790"/>
    <col min="1549" max="1549" width="10.140625" style="790" bestFit="1" customWidth="1"/>
    <col min="1550" max="1792" width="9.140625" style="790"/>
    <col min="1793" max="1793" width="4.140625" style="790" customWidth="1"/>
    <col min="1794" max="1794" width="4.28515625" style="790" customWidth="1"/>
    <col min="1795" max="1795" width="14.42578125" style="790" customWidth="1"/>
    <col min="1796" max="1796" width="65" style="790" customWidth="1"/>
    <col min="1797" max="1797" width="6.7109375" style="790" customWidth="1"/>
    <col min="1798" max="1798" width="10.140625" style="790" customWidth="1"/>
    <col min="1799" max="1799" width="11.7109375" style="790" customWidth="1"/>
    <col min="1800" max="1800" width="15.7109375" style="790" customWidth="1"/>
    <col min="1801" max="1801" width="17.140625" style="790" customWidth="1"/>
    <col min="1802" max="1802" width="11" style="790" customWidth="1"/>
    <col min="1803" max="1804" width="9.140625" style="790"/>
    <col min="1805" max="1805" width="10.140625" style="790" bestFit="1" customWidth="1"/>
    <col min="1806" max="2048" width="9.140625" style="790"/>
    <col min="2049" max="2049" width="4.140625" style="790" customWidth="1"/>
    <col min="2050" max="2050" width="4.28515625" style="790" customWidth="1"/>
    <col min="2051" max="2051" width="14.42578125" style="790" customWidth="1"/>
    <col min="2052" max="2052" width="65" style="790" customWidth="1"/>
    <col min="2053" max="2053" width="6.7109375" style="790" customWidth="1"/>
    <col min="2054" max="2054" width="10.140625" style="790" customWidth="1"/>
    <col min="2055" max="2055" width="11.7109375" style="790" customWidth="1"/>
    <col min="2056" max="2056" width="15.7109375" style="790" customWidth="1"/>
    <col min="2057" max="2057" width="17.140625" style="790" customWidth="1"/>
    <col min="2058" max="2058" width="11" style="790" customWidth="1"/>
    <col min="2059" max="2060" width="9.140625" style="790"/>
    <col min="2061" max="2061" width="10.140625" style="790" bestFit="1" customWidth="1"/>
    <col min="2062" max="2304" width="9.140625" style="790"/>
    <col min="2305" max="2305" width="4.140625" style="790" customWidth="1"/>
    <col min="2306" max="2306" width="4.28515625" style="790" customWidth="1"/>
    <col min="2307" max="2307" width="14.42578125" style="790" customWidth="1"/>
    <col min="2308" max="2308" width="65" style="790" customWidth="1"/>
    <col min="2309" max="2309" width="6.7109375" style="790" customWidth="1"/>
    <col min="2310" max="2310" width="10.140625" style="790" customWidth="1"/>
    <col min="2311" max="2311" width="11.7109375" style="790" customWidth="1"/>
    <col min="2312" max="2312" width="15.7109375" style="790" customWidth="1"/>
    <col min="2313" max="2313" width="17.140625" style="790" customWidth="1"/>
    <col min="2314" max="2314" width="11" style="790" customWidth="1"/>
    <col min="2315" max="2316" width="9.140625" style="790"/>
    <col min="2317" max="2317" width="10.140625" style="790" bestFit="1" customWidth="1"/>
    <col min="2318" max="2560" width="9.140625" style="790"/>
    <col min="2561" max="2561" width="4.140625" style="790" customWidth="1"/>
    <col min="2562" max="2562" width="4.28515625" style="790" customWidth="1"/>
    <col min="2563" max="2563" width="14.42578125" style="790" customWidth="1"/>
    <col min="2564" max="2564" width="65" style="790" customWidth="1"/>
    <col min="2565" max="2565" width="6.7109375" style="790" customWidth="1"/>
    <col min="2566" max="2566" width="10.140625" style="790" customWidth="1"/>
    <col min="2567" max="2567" width="11.7109375" style="790" customWidth="1"/>
    <col min="2568" max="2568" width="15.7109375" style="790" customWidth="1"/>
    <col min="2569" max="2569" width="17.140625" style="790" customWidth="1"/>
    <col min="2570" max="2570" width="11" style="790" customWidth="1"/>
    <col min="2571" max="2572" width="9.140625" style="790"/>
    <col min="2573" max="2573" width="10.140625" style="790" bestFit="1" customWidth="1"/>
    <col min="2574" max="2816" width="9.140625" style="790"/>
    <col min="2817" max="2817" width="4.140625" style="790" customWidth="1"/>
    <col min="2818" max="2818" width="4.28515625" style="790" customWidth="1"/>
    <col min="2819" max="2819" width="14.42578125" style="790" customWidth="1"/>
    <col min="2820" max="2820" width="65" style="790" customWidth="1"/>
    <col min="2821" max="2821" width="6.7109375" style="790" customWidth="1"/>
    <col min="2822" max="2822" width="10.140625" style="790" customWidth="1"/>
    <col min="2823" max="2823" width="11.7109375" style="790" customWidth="1"/>
    <col min="2824" max="2824" width="15.7109375" style="790" customWidth="1"/>
    <col min="2825" max="2825" width="17.140625" style="790" customWidth="1"/>
    <col min="2826" max="2826" width="11" style="790" customWidth="1"/>
    <col min="2827" max="2828" width="9.140625" style="790"/>
    <col min="2829" max="2829" width="10.140625" style="790" bestFit="1" customWidth="1"/>
    <col min="2830" max="3072" width="9.140625" style="790"/>
    <col min="3073" max="3073" width="4.140625" style="790" customWidth="1"/>
    <col min="3074" max="3074" width="4.28515625" style="790" customWidth="1"/>
    <col min="3075" max="3075" width="14.42578125" style="790" customWidth="1"/>
    <col min="3076" max="3076" width="65" style="790" customWidth="1"/>
    <col min="3077" max="3077" width="6.7109375" style="790" customWidth="1"/>
    <col min="3078" max="3078" width="10.140625" style="790" customWidth="1"/>
    <col min="3079" max="3079" width="11.7109375" style="790" customWidth="1"/>
    <col min="3080" max="3080" width="15.7109375" style="790" customWidth="1"/>
    <col min="3081" max="3081" width="17.140625" style="790" customWidth="1"/>
    <col min="3082" max="3082" width="11" style="790" customWidth="1"/>
    <col min="3083" max="3084" width="9.140625" style="790"/>
    <col min="3085" max="3085" width="10.140625" style="790" bestFit="1" customWidth="1"/>
    <col min="3086" max="3328" width="9.140625" style="790"/>
    <col min="3329" max="3329" width="4.140625" style="790" customWidth="1"/>
    <col min="3330" max="3330" width="4.28515625" style="790" customWidth="1"/>
    <col min="3331" max="3331" width="14.42578125" style="790" customWidth="1"/>
    <col min="3332" max="3332" width="65" style="790" customWidth="1"/>
    <col min="3333" max="3333" width="6.7109375" style="790" customWidth="1"/>
    <col min="3334" max="3334" width="10.140625" style="790" customWidth="1"/>
    <col min="3335" max="3335" width="11.7109375" style="790" customWidth="1"/>
    <col min="3336" max="3336" width="15.7109375" style="790" customWidth="1"/>
    <col min="3337" max="3337" width="17.140625" style="790" customWidth="1"/>
    <col min="3338" max="3338" width="11" style="790" customWidth="1"/>
    <col min="3339" max="3340" width="9.140625" style="790"/>
    <col min="3341" max="3341" width="10.140625" style="790" bestFit="1" customWidth="1"/>
    <col min="3342" max="3584" width="9.140625" style="790"/>
    <col min="3585" max="3585" width="4.140625" style="790" customWidth="1"/>
    <col min="3586" max="3586" width="4.28515625" style="790" customWidth="1"/>
    <col min="3587" max="3587" width="14.42578125" style="790" customWidth="1"/>
    <col min="3588" max="3588" width="65" style="790" customWidth="1"/>
    <col min="3589" max="3589" width="6.7109375" style="790" customWidth="1"/>
    <col min="3590" max="3590" width="10.140625" style="790" customWidth="1"/>
    <col min="3591" max="3591" width="11.7109375" style="790" customWidth="1"/>
    <col min="3592" max="3592" width="15.7109375" style="790" customWidth="1"/>
    <col min="3593" max="3593" width="17.140625" style="790" customWidth="1"/>
    <col min="3594" max="3594" width="11" style="790" customWidth="1"/>
    <col min="3595" max="3596" width="9.140625" style="790"/>
    <col min="3597" max="3597" width="10.140625" style="790" bestFit="1" customWidth="1"/>
    <col min="3598" max="3840" width="9.140625" style="790"/>
    <col min="3841" max="3841" width="4.140625" style="790" customWidth="1"/>
    <col min="3842" max="3842" width="4.28515625" style="790" customWidth="1"/>
    <col min="3843" max="3843" width="14.42578125" style="790" customWidth="1"/>
    <col min="3844" max="3844" width="65" style="790" customWidth="1"/>
    <col min="3845" max="3845" width="6.7109375" style="790" customWidth="1"/>
    <col min="3846" max="3846" width="10.140625" style="790" customWidth="1"/>
    <col min="3847" max="3847" width="11.7109375" style="790" customWidth="1"/>
    <col min="3848" max="3848" width="15.7109375" style="790" customWidth="1"/>
    <col min="3849" max="3849" width="17.140625" style="790" customWidth="1"/>
    <col min="3850" max="3850" width="11" style="790" customWidth="1"/>
    <col min="3851" max="3852" width="9.140625" style="790"/>
    <col min="3853" max="3853" width="10.140625" style="790" bestFit="1" customWidth="1"/>
    <col min="3854" max="4096" width="9.140625" style="790"/>
    <col min="4097" max="4097" width="4.140625" style="790" customWidth="1"/>
    <col min="4098" max="4098" width="4.28515625" style="790" customWidth="1"/>
    <col min="4099" max="4099" width="14.42578125" style="790" customWidth="1"/>
    <col min="4100" max="4100" width="65" style="790" customWidth="1"/>
    <col min="4101" max="4101" width="6.7109375" style="790" customWidth="1"/>
    <col min="4102" max="4102" width="10.140625" style="790" customWidth="1"/>
    <col min="4103" max="4103" width="11.7109375" style="790" customWidth="1"/>
    <col min="4104" max="4104" width="15.7109375" style="790" customWidth="1"/>
    <col min="4105" max="4105" width="17.140625" style="790" customWidth="1"/>
    <col min="4106" max="4106" width="11" style="790" customWidth="1"/>
    <col min="4107" max="4108" width="9.140625" style="790"/>
    <col min="4109" max="4109" width="10.140625" style="790" bestFit="1" customWidth="1"/>
    <col min="4110" max="4352" width="9.140625" style="790"/>
    <col min="4353" max="4353" width="4.140625" style="790" customWidth="1"/>
    <col min="4354" max="4354" width="4.28515625" style="790" customWidth="1"/>
    <col min="4355" max="4355" width="14.42578125" style="790" customWidth="1"/>
    <col min="4356" max="4356" width="65" style="790" customWidth="1"/>
    <col min="4357" max="4357" width="6.7109375" style="790" customWidth="1"/>
    <col min="4358" max="4358" width="10.140625" style="790" customWidth="1"/>
    <col min="4359" max="4359" width="11.7109375" style="790" customWidth="1"/>
    <col min="4360" max="4360" width="15.7109375" style="790" customWidth="1"/>
    <col min="4361" max="4361" width="17.140625" style="790" customWidth="1"/>
    <col min="4362" max="4362" width="11" style="790" customWidth="1"/>
    <col min="4363" max="4364" width="9.140625" style="790"/>
    <col min="4365" max="4365" width="10.140625" style="790" bestFit="1" customWidth="1"/>
    <col min="4366" max="4608" width="9.140625" style="790"/>
    <col min="4609" max="4609" width="4.140625" style="790" customWidth="1"/>
    <col min="4610" max="4610" width="4.28515625" style="790" customWidth="1"/>
    <col min="4611" max="4611" width="14.42578125" style="790" customWidth="1"/>
    <col min="4612" max="4612" width="65" style="790" customWidth="1"/>
    <col min="4613" max="4613" width="6.7109375" style="790" customWidth="1"/>
    <col min="4614" max="4614" width="10.140625" style="790" customWidth="1"/>
    <col min="4615" max="4615" width="11.7109375" style="790" customWidth="1"/>
    <col min="4616" max="4616" width="15.7109375" style="790" customWidth="1"/>
    <col min="4617" max="4617" width="17.140625" style="790" customWidth="1"/>
    <col min="4618" max="4618" width="11" style="790" customWidth="1"/>
    <col min="4619" max="4620" width="9.140625" style="790"/>
    <col min="4621" max="4621" width="10.140625" style="790" bestFit="1" customWidth="1"/>
    <col min="4622" max="4864" width="9.140625" style="790"/>
    <col min="4865" max="4865" width="4.140625" style="790" customWidth="1"/>
    <col min="4866" max="4866" width="4.28515625" style="790" customWidth="1"/>
    <col min="4867" max="4867" width="14.42578125" style="790" customWidth="1"/>
    <col min="4868" max="4868" width="65" style="790" customWidth="1"/>
    <col min="4869" max="4869" width="6.7109375" style="790" customWidth="1"/>
    <col min="4870" max="4870" width="10.140625" style="790" customWidth="1"/>
    <col min="4871" max="4871" width="11.7109375" style="790" customWidth="1"/>
    <col min="4872" max="4872" width="15.7109375" style="790" customWidth="1"/>
    <col min="4873" max="4873" width="17.140625" style="790" customWidth="1"/>
    <col min="4874" max="4874" width="11" style="790" customWidth="1"/>
    <col min="4875" max="4876" width="9.140625" style="790"/>
    <col min="4877" max="4877" width="10.140625" style="790" bestFit="1" customWidth="1"/>
    <col min="4878" max="5120" width="9.140625" style="790"/>
    <col min="5121" max="5121" width="4.140625" style="790" customWidth="1"/>
    <col min="5122" max="5122" width="4.28515625" style="790" customWidth="1"/>
    <col min="5123" max="5123" width="14.42578125" style="790" customWidth="1"/>
    <col min="5124" max="5124" width="65" style="790" customWidth="1"/>
    <col min="5125" max="5125" width="6.7109375" style="790" customWidth="1"/>
    <col min="5126" max="5126" width="10.140625" style="790" customWidth="1"/>
    <col min="5127" max="5127" width="11.7109375" style="790" customWidth="1"/>
    <col min="5128" max="5128" width="15.7109375" style="790" customWidth="1"/>
    <col min="5129" max="5129" width="17.140625" style="790" customWidth="1"/>
    <col min="5130" max="5130" width="11" style="790" customWidth="1"/>
    <col min="5131" max="5132" width="9.140625" style="790"/>
    <col min="5133" max="5133" width="10.140625" style="790" bestFit="1" customWidth="1"/>
    <col min="5134" max="5376" width="9.140625" style="790"/>
    <col min="5377" max="5377" width="4.140625" style="790" customWidth="1"/>
    <col min="5378" max="5378" width="4.28515625" style="790" customWidth="1"/>
    <col min="5379" max="5379" width="14.42578125" style="790" customWidth="1"/>
    <col min="5380" max="5380" width="65" style="790" customWidth="1"/>
    <col min="5381" max="5381" width="6.7109375" style="790" customWidth="1"/>
    <col min="5382" max="5382" width="10.140625" style="790" customWidth="1"/>
    <col min="5383" max="5383" width="11.7109375" style="790" customWidth="1"/>
    <col min="5384" max="5384" width="15.7109375" style="790" customWidth="1"/>
    <col min="5385" max="5385" width="17.140625" style="790" customWidth="1"/>
    <col min="5386" max="5386" width="11" style="790" customWidth="1"/>
    <col min="5387" max="5388" width="9.140625" style="790"/>
    <col min="5389" max="5389" width="10.140625" style="790" bestFit="1" customWidth="1"/>
    <col min="5390" max="5632" width="9.140625" style="790"/>
    <col min="5633" max="5633" width="4.140625" style="790" customWidth="1"/>
    <col min="5634" max="5634" width="4.28515625" style="790" customWidth="1"/>
    <col min="5635" max="5635" width="14.42578125" style="790" customWidth="1"/>
    <col min="5636" max="5636" width="65" style="790" customWidth="1"/>
    <col min="5637" max="5637" width="6.7109375" style="790" customWidth="1"/>
    <col min="5638" max="5638" width="10.140625" style="790" customWidth="1"/>
    <col min="5639" max="5639" width="11.7109375" style="790" customWidth="1"/>
    <col min="5640" max="5640" width="15.7109375" style="790" customWidth="1"/>
    <col min="5641" max="5641" width="17.140625" style="790" customWidth="1"/>
    <col min="5642" max="5642" width="11" style="790" customWidth="1"/>
    <col min="5643" max="5644" width="9.140625" style="790"/>
    <col min="5645" max="5645" width="10.140625" style="790" bestFit="1" customWidth="1"/>
    <col min="5646" max="5888" width="9.140625" style="790"/>
    <col min="5889" max="5889" width="4.140625" style="790" customWidth="1"/>
    <col min="5890" max="5890" width="4.28515625" style="790" customWidth="1"/>
    <col min="5891" max="5891" width="14.42578125" style="790" customWidth="1"/>
    <col min="5892" max="5892" width="65" style="790" customWidth="1"/>
    <col min="5893" max="5893" width="6.7109375" style="790" customWidth="1"/>
    <col min="5894" max="5894" width="10.140625" style="790" customWidth="1"/>
    <col min="5895" max="5895" width="11.7109375" style="790" customWidth="1"/>
    <col min="5896" max="5896" width="15.7109375" style="790" customWidth="1"/>
    <col min="5897" max="5897" width="17.140625" style="790" customWidth="1"/>
    <col min="5898" max="5898" width="11" style="790" customWidth="1"/>
    <col min="5899" max="5900" width="9.140625" style="790"/>
    <col min="5901" max="5901" width="10.140625" style="790" bestFit="1" customWidth="1"/>
    <col min="5902" max="6144" width="9.140625" style="790"/>
    <col min="6145" max="6145" width="4.140625" style="790" customWidth="1"/>
    <col min="6146" max="6146" width="4.28515625" style="790" customWidth="1"/>
    <col min="6147" max="6147" width="14.42578125" style="790" customWidth="1"/>
    <col min="6148" max="6148" width="65" style="790" customWidth="1"/>
    <col min="6149" max="6149" width="6.7109375" style="790" customWidth="1"/>
    <col min="6150" max="6150" width="10.140625" style="790" customWidth="1"/>
    <col min="6151" max="6151" width="11.7109375" style="790" customWidth="1"/>
    <col min="6152" max="6152" width="15.7109375" style="790" customWidth="1"/>
    <col min="6153" max="6153" width="17.140625" style="790" customWidth="1"/>
    <col min="6154" max="6154" width="11" style="790" customWidth="1"/>
    <col min="6155" max="6156" width="9.140625" style="790"/>
    <col min="6157" max="6157" width="10.140625" style="790" bestFit="1" customWidth="1"/>
    <col min="6158" max="6400" width="9.140625" style="790"/>
    <col min="6401" max="6401" width="4.140625" style="790" customWidth="1"/>
    <col min="6402" max="6402" width="4.28515625" style="790" customWidth="1"/>
    <col min="6403" max="6403" width="14.42578125" style="790" customWidth="1"/>
    <col min="6404" max="6404" width="65" style="790" customWidth="1"/>
    <col min="6405" max="6405" width="6.7109375" style="790" customWidth="1"/>
    <col min="6406" max="6406" width="10.140625" style="790" customWidth="1"/>
    <col min="6407" max="6407" width="11.7109375" style="790" customWidth="1"/>
    <col min="6408" max="6408" width="15.7109375" style="790" customWidth="1"/>
    <col min="6409" max="6409" width="17.140625" style="790" customWidth="1"/>
    <col min="6410" max="6410" width="11" style="790" customWidth="1"/>
    <col min="6411" max="6412" width="9.140625" style="790"/>
    <col min="6413" max="6413" width="10.140625" style="790" bestFit="1" customWidth="1"/>
    <col min="6414" max="6656" width="9.140625" style="790"/>
    <col min="6657" max="6657" width="4.140625" style="790" customWidth="1"/>
    <col min="6658" max="6658" width="4.28515625" style="790" customWidth="1"/>
    <col min="6659" max="6659" width="14.42578125" style="790" customWidth="1"/>
    <col min="6660" max="6660" width="65" style="790" customWidth="1"/>
    <col min="6661" max="6661" width="6.7109375" style="790" customWidth="1"/>
    <col min="6662" max="6662" width="10.140625" style="790" customWidth="1"/>
    <col min="6663" max="6663" width="11.7109375" style="790" customWidth="1"/>
    <col min="6664" max="6664" width="15.7109375" style="790" customWidth="1"/>
    <col min="6665" max="6665" width="17.140625" style="790" customWidth="1"/>
    <col min="6666" max="6666" width="11" style="790" customWidth="1"/>
    <col min="6667" max="6668" width="9.140625" style="790"/>
    <col min="6669" max="6669" width="10.140625" style="790" bestFit="1" customWidth="1"/>
    <col min="6670" max="6912" width="9.140625" style="790"/>
    <col min="6913" max="6913" width="4.140625" style="790" customWidth="1"/>
    <col min="6914" max="6914" width="4.28515625" style="790" customWidth="1"/>
    <col min="6915" max="6915" width="14.42578125" style="790" customWidth="1"/>
    <col min="6916" max="6916" width="65" style="790" customWidth="1"/>
    <col min="6917" max="6917" width="6.7109375" style="790" customWidth="1"/>
    <col min="6918" max="6918" width="10.140625" style="790" customWidth="1"/>
    <col min="6919" max="6919" width="11.7109375" style="790" customWidth="1"/>
    <col min="6920" max="6920" width="15.7109375" style="790" customWidth="1"/>
    <col min="6921" max="6921" width="17.140625" style="790" customWidth="1"/>
    <col min="6922" max="6922" width="11" style="790" customWidth="1"/>
    <col min="6923" max="6924" width="9.140625" style="790"/>
    <col min="6925" max="6925" width="10.140625" style="790" bestFit="1" customWidth="1"/>
    <col min="6926" max="7168" width="9.140625" style="790"/>
    <col min="7169" max="7169" width="4.140625" style="790" customWidth="1"/>
    <col min="7170" max="7170" width="4.28515625" style="790" customWidth="1"/>
    <col min="7171" max="7171" width="14.42578125" style="790" customWidth="1"/>
    <col min="7172" max="7172" width="65" style="790" customWidth="1"/>
    <col min="7173" max="7173" width="6.7109375" style="790" customWidth="1"/>
    <col min="7174" max="7174" width="10.140625" style="790" customWidth="1"/>
    <col min="7175" max="7175" width="11.7109375" style="790" customWidth="1"/>
    <col min="7176" max="7176" width="15.7109375" style="790" customWidth="1"/>
    <col min="7177" max="7177" width="17.140625" style="790" customWidth="1"/>
    <col min="7178" max="7178" width="11" style="790" customWidth="1"/>
    <col min="7179" max="7180" width="9.140625" style="790"/>
    <col min="7181" max="7181" width="10.140625" style="790" bestFit="1" customWidth="1"/>
    <col min="7182" max="7424" width="9.140625" style="790"/>
    <col min="7425" max="7425" width="4.140625" style="790" customWidth="1"/>
    <col min="7426" max="7426" width="4.28515625" style="790" customWidth="1"/>
    <col min="7427" max="7427" width="14.42578125" style="790" customWidth="1"/>
    <col min="7428" max="7428" width="65" style="790" customWidth="1"/>
    <col min="7429" max="7429" width="6.7109375" style="790" customWidth="1"/>
    <col min="7430" max="7430" width="10.140625" style="790" customWidth="1"/>
    <col min="7431" max="7431" width="11.7109375" style="790" customWidth="1"/>
    <col min="7432" max="7432" width="15.7109375" style="790" customWidth="1"/>
    <col min="7433" max="7433" width="17.140625" style="790" customWidth="1"/>
    <col min="7434" max="7434" width="11" style="790" customWidth="1"/>
    <col min="7435" max="7436" width="9.140625" style="790"/>
    <col min="7437" max="7437" width="10.140625" style="790" bestFit="1" customWidth="1"/>
    <col min="7438" max="7680" width="9.140625" style="790"/>
    <col min="7681" max="7681" width="4.140625" style="790" customWidth="1"/>
    <col min="7682" max="7682" width="4.28515625" style="790" customWidth="1"/>
    <col min="7683" max="7683" width="14.42578125" style="790" customWidth="1"/>
    <col min="7684" max="7684" width="65" style="790" customWidth="1"/>
    <col min="7685" max="7685" width="6.7109375" style="790" customWidth="1"/>
    <col min="7686" max="7686" width="10.140625" style="790" customWidth="1"/>
    <col min="7687" max="7687" width="11.7109375" style="790" customWidth="1"/>
    <col min="7688" max="7688" width="15.7109375" style="790" customWidth="1"/>
    <col min="7689" max="7689" width="17.140625" style="790" customWidth="1"/>
    <col min="7690" max="7690" width="11" style="790" customWidth="1"/>
    <col min="7691" max="7692" width="9.140625" style="790"/>
    <col min="7693" max="7693" width="10.140625" style="790" bestFit="1" customWidth="1"/>
    <col min="7694" max="7936" width="9.140625" style="790"/>
    <col min="7937" max="7937" width="4.140625" style="790" customWidth="1"/>
    <col min="7938" max="7938" width="4.28515625" style="790" customWidth="1"/>
    <col min="7939" max="7939" width="14.42578125" style="790" customWidth="1"/>
    <col min="7940" max="7940" width="65" style="790" customWidth="1"/>
    <col min="7941" max="7941" width="6.7109375" style="790" customWidth="1"/>
    <col min="7942" max="7942" width="10.140625" style="790" customWidth="1"/>
    <col min="7943" max="7943" width="11.7109375" style="790" customWidth="1"/>
    <col min="7944" max="7944" width="15.7109375" style="790" customWidth="1"/>
    <col min="7945" max="7945" width="17.140625" style="790" customWidth="1"/>
    <col min="7946" max="7946" width="11" style="790" customWidth="1"/>
    <col min="7947" max="7948" width="9.140625" style="790"/>
    <col min="7949" max="7949" width="10.140625" style="790" bestFit="1" customWidth="1"/>
    <col min="7950" max="8192" width="9.140625" style="790"/>
    <col min="8193" max="8193" width="4.140625" style="790" customWidth="1"/>
    <col min="8194" max="8194" width="4.28515625" style="790" customWidth="1"/>
    <col min="8195" max="8195" width="14.42578125" style="790" customWidth="1"/>
    <col min="8196" max="8196" width="65" style="790" customWidth="1"/>
    <col min="8197" max="8197" width="6.7109375" style="790" customWidth="1"/>
    <col min="8198" max="8198" width="10.140625" style="790" customWidth="1"/>
    <col min="8199" max="8199" width="11.7109375" style="790" customWidth="1"/>
    <col min="8200" max="8200" width="15.7109375" style="790" customWidth="1"/>
    <col min="8201" max="8201" width="17.140625" style="790" customWidth="1"/>
    <col min="8202" max="8202" width="11" style="790" customWidth="1"/>
    <col min="8203" max="8204" width="9.140625" style="790"/>
    <col min="8205" max="8205" width="10.140625" style="790" bestFit="1" customWidth="1"/>
    <col min="8206" max="8448" width="9.140625" style="790"/>
    <col min="8449" max="8449" width="4.140625" style="790" customWidth="1"/>
    <col min="8450" max="8450" width="4.28515625" style="790" customWidth="1"/>
    <col min="8451" max="8451" width="14.42578125" style="790" customWidth="1"/>
    <col min="8452" max="8452" width="65" style="790" customWidth="1"/>
    <col min="8453" max="8453" width="6.7109375" style="790" customWidth="1"/>
    <col min="8454" max="8454" width="10.140625" style="790" customWidth="1"/>
    <col min="8455" max="8455" width="11.7109375" style="790" customWidth="1"/>
    <col min="8456" max="8456" width="15.7109375" style="790" customWidth="1"/>
    <col min="8457" max="8457" width="17.140625" style="790" customWidth="1"/>
    <col min="8458" max="8458" width="11" style="790" customWidth="1"/>
    <col min="8459" max="8460" width="9.140625" style="790"/>
    <col min="8461" max="8461" width="10.140625" style="790" bestFit="1" customWidth="1"/>
    <col min="8462" max="8704" width="9.140625" style="790"/>
    <col min="8705" max="8705" width="4.140625" style="790" customWidth="1"/>
    <col min="8706" max="8706" width="4.28515625" style="790" customWidth="1"/>
    <col min="8707" max="8707" width="14.42578125" style="790" customWidth="1"/>
    <col min="8708" max="8708" width="65" style="790" customWidth="1"/>
    <col min="8709" max="8709" width="6.7109375" style="790" customWidth="1"/>
    <col min="8710" max="8710" width="10.140625" style="790" customWidth="1"/>
    <col min="8711" max="8711" width="11.7109375" style="790" customWidth="1"/>
    <col min="8712" max="8712" width="15.7109375" style="790" customWidth="1"/>
    <col min="8713" max="8713" width="17.140625" style="790" customWidth="1"/>
    <col min="8714" max="8714" width="11" style="790" customWidth="1"/>
    <col min="8715" max="8716" width="9.140625" style="790"/>
    <col min="8717" max="8717" width="10.140625" style="790" bestFit="1" customWidth="1"/>
    <col min="8718" max="8960" width="9.140625" style="790"/>
    <col min="8961" max="8961" width="4.140625" style="790" customWidth="1"/>
    <col min="8962" max="8962" width="4.28515625" style="790" customWidth="1"/>
    <col min="8963" max="8963" width="14.42578125" style="790" customWidth="1"/>
    <col min="8964" max="8964" width="65" style="790" customWidth="1"/>
    <col min="8965" max="8965" width="6.7109375" style="790" customWidth="1"/>
    <col min="8966" max="8966" width="10.140625" style="790" customWidth="1"/>
    <col min="8967" max="8967" width="11.7109375" style="790" customWidth="1"/>
    <col min="8968" max="8968" width="15.7109375" style="790" customWidth="1"/>
    <col min="8969" max="8969" width="17.140625" style="790" customWidth="1"/>
    <col min="8970" max="8970" width="11" style="790" customWidth="1"/>
    <col min="8971" max="8972" width="9.140625" style="790"/>
    <col min="8973" max="8973" width="10.140625" style="790" bestFit="1" customWidth="1"/>
    <col min="8974" max="9216" width="9.140625" style="790"/>
    <col min="9217" max="9217" width="4.140625" style="790" customWidth="1"/>
    <col min="9218" max="9218" width="4.28515625" style="790" customWidth="1"/>
    <col min="9219" max="9219" width="14.42578125" style="790" customWidth="1"/>
    <col min="9220" max="9220" width="65" style="790" customWidth="1"/>
    <col min="9221" max="9221" width="6.7109375" style="790" customWidth="1"/>
    <col min="9222" max="9222" width="10.140625" style="790" customWidth="1"/>
    <col min="9223" max="9223" width="11.7109375" style="790" customWidth="1"/>
    <col min="9224" max="9224" width="15.7109375" style="790" customWidth="1"/>
    <col min="9225" max="9225" width="17.140625" style="790" customWidth="1"/>
    <col min="9226" max="9226" width="11" style="790" customWidth="1"/>
    <col min="9227" max="9228" width="9.140625" style="790"/>
    <col min="9229" max="9229" width="10.140625" style="790" bestFit="1" customWidth="1"/>
    <col min="9230" max="9472" width="9.140625" style="790"/>
    <col min="9473" max="9473" width="4.140625" style="790" customWidth="1"/>
    <col min="9474" max="9474" width="4.28515625" style="790" customWidth="1"/>
    <col min="9475" max="9475" width="14.42578125" style="790" customWidth="1"/>
    <col min="9476" max="9476" width="65" style="790" customWidth="1"/>
    <col min="9477" max="9477" width="6.7109375" style="790" customWidth="1"/>
    <col min="9478" max="9478" width="10.140625" style="790" customWidth="1"/>
    <col min="9479" max="9479" width="11.7109375" style="790" customWidth="1"/>
    <col min="9480" max="9480" width="15.7109375" style="790" customWidth="1"/>
    <col min="9481" max="9481" width="17.140625" style="790" customWidth="1"/>
    <col min="9482" max="9482" width="11" style="790" customWidth="1"/>
    <col min="9483" max="9484" width="9.140625" style="790"/>
    <col min="9485" max="9485" width="10.140625" style="790" bestFit="1" customWidth="1"/>
    <col min="9486" max="9728" width="9.140625" style="790"/>
    <col min="9729" max="9729" width="4.140625" style="790" customWidth="1"/>
    <col min="9730" max="9730" width="4.28515625" style="790" customWidth="1"/>
    <col min="9731" max="9731" width="14.42578125" style="790" customWidth="1"/>
    <col min="9732" max="9732" width="65" style="790" customWidth="1"/>
    <col min="9733" max="9733" width="6.7109375" style="790" customWidth="1"/>
    <col min="9734" max="9734" width="10.140625" style="790" customWidth="1"/>
    <col min="9735" max="9735" width="11.7109375" style="790" customWidth="1"/>
    <col min="9736" max="9736" width="15.7109375" style="790" customWidth="1"/>
    <col min="9737" max="9737" width="17.140625" style="790" customWidth="1"/>
    <col min="9738" max="9738" width="11" style="790" customWidth="1"/>
    <col min="9739" max="9740" width="9.140625" style="790"/>
    <col min="9741" max="9741" width="10.140625" style="790" bestFit="1" customWidth="1"/>
    <col min="9742" max="9984" width="9.140625" style="790"/>
    <col min="9985" max="9985" width="4.140625" style="790" customWidth="1"/>
    <col min="9986" max="9986" width="4.28515625" style="790" customWidth="1"/>
    <col min="9987" max="9987" width="14.42578125" style="790" customWidth="1"/>
    <col min="9988" max="9988" width="65" style="790" customWidth="1"/>
    <col min="9989" max="9989" width="6.7109375" style="790" customWidth="1"/>
    <col min="9990" max="9990" width="10.140625" style="790" customWidth="1"/>
    <col min="9991" max="9991" width="11.7109375" style="790" customWidth="1"/>
    <col min="9992" max="9992" width="15.7109375" style="790" customWidth="1"/>
    <col min="9993" max="9993" width="17.140625" style="790" customWidth="1"/>
    <col min="9994" max="9994" width="11" style="790" customWidth="1"/>
    <col min="9995" max="9996" width="9.140625" style="790"/>
    <col min="9997" max="9997" width="10.140625" style="790" bestFit="1" customWidth="1"/>
    <col min="9998" max="10240" width="9.140625" style="790"/>
    <col min="10241" max="10241" width="4.140625" style="790" customWidth="1"/>
    <col min="10242" max="10242" width="4.28515625" style="790" customWidth="1"/>
    <col min="10243" max="10243" width="14.42578125" style="790" customWidth="1"/>
    <col min="10244" max="10244" width="65" style="790" customWidth="1"/>
    <col min="10245" max="10245" width="6.7109375" style="790" customWidth="1"/>
    <col min="10246" max="10246" width="10.140625" style="790" customWidth="1"/>
    <col min="10247" max="10247" width="11.7109375" style="790" customWidth="1"/>
    <col min="10248" max="10248" width="15.7109375" style="790" customWidth="1"/>
    <col min="10249" max="10249" width="17.140625" style="790" customWidth="1"/>
    <col min="10250" max="10250" width="11" style="790" customWidth="1"/>
    <col min="10251" max="10252" width="9.140625" style="790"/>
    <col min="10253" max="10253" width="10.140625" style="790" bestFit="1" customWidth="1"/>
    <col min="10254" max="10496" width="9.140625" style="790"/>
    <col min="10497" max="10497" width="4.140625" style="790" customWidth="1"/>
    <col min="10498" max="10498" width="4.28515625" style="790" customWidth="1"/>
    <col min="10499" max="10499" width="14.42578125" style="790" customWidth="1"/>
    <col min="10500" max="10500" width="65" style="790" customWidth="1"/>
    <col min="10501" max="10501" width="6.7109375" style="790" customWidth="1"/>
    <col min="10502" max="10502" width="10.140625" style="790" customWidth="1"/>
    <col min="10503" max="10503" width="11.7109375" style="790" customWidth="1"/>
    <col min="10504" max="10504" width="15.7109375" style="790" customWidth="1"/>
    <col min="10505" max="10505" width="17.140625" style="790" customWidth="1"/>
    <col min="10506" max="10506" width="11" style="790" customWidth="1"/>
    <col min="10507" max="10508" width="9.140625" style="790"/>
    <col min="10509" max="10509" width="10.140625" style="790" bestFit="1" customWidth="1"/>
    <col min="10510" max="10752" width="9.140625" style="790"/>
    <col min="10753" max="10753" width="4.140625" style="790" customWidth="1"/>
    <col min="10754" max="10754" width="4.28515625" style="790" customWidth="1"/>
    <col min="10755" max="10755" width="14.42578125" style="790" customWidth="1"/>
    <col min="10756" max="10756" width="65" style="790" customWidth="1"/>
    <col min="10757" max="10757" width="6.7109375" style="790" customWidth="1"/>
    <col min="10758" max="10758" width="10.140625" style="790" customWidth="1"/>
    <col min="10759" max="10759" width="11.7109375" style="790" customWidth="1"/>
    <col min="10760" max="10760" width="15.7109375" style="790" customWidth="1"/>
    <col min="10761" max="10761" width="17.140625" style="790" customWidth="1"/>
    <col min="10762" max="10762" width="11" style="790" customWidth="1"/>
    <col min="10763" max="10764" width="9.140625" style="790"/>
    <col min="10765" max="10765" width="10.140625" style="790" bestFit="1" customWidth="1"/>
    <col min="10766" max="11008" width="9.140625" style="790"/>
    <col min="11009" max="11009" width="4.140625" style="790" customWidth="1"/>
    <col min="11010" max="11010" width="4.28515625" style="790" customWidth="1"/>
    <col min="11011" max="11011" width="14.42578125" style="790" customWidth="1"/>
    <col min="11012" max="11012" width="65" style="790" customWidth="1"/>
    <col min="11013" max="11013" width="6.7109375" style="790" customWidth="1"/>
    <col min="11014" max="11014" width="10.140625" style="790" customWidth="1"/>
    <col min="11015" max="11015" width="11.7109375" style="790" customWidth="1"/>
    <col min="11016" max="11016" width="15.7109375" style="790" customWidth="1"/>
    <col min="11017" max="11017" width="17.140625" style="790" customWidth="1"/>
    <col min="11018" max="11018" width="11" style="790" customWidth="1"/>
    <col min="11019" max="11020" width="9.140625" style="790"/>
    <col min="11021" max="11021" width="10.140625" style="790" bestFit="1" customWidth="1"/>
    <col min="11022" max="11264" width="9.140625" style="790"/>
    <col min="11265" max="11265" width="4.140625" style="790" customWidth="1"/>
    <col min="11266" max="11266" width="4.28515625" style="790" customWidth="1"/>
    <col min="11267" max="11267" width="14.42578125" style="790" customWidth="1"/>
    <col min="11268" max="11268" width="65" style="790" customWidth="1"/>
    <col min="11269" max="11269" width="6.7109375" style="790" customWidth="1"/>
    <col min="11270" max="11270" width="10.140625" style="790" customWidth="1"/>
    <col min="11271" max="11271" width="11.7109375" style="790" customWidth="1"/>
    <col min="11272" max="11272" width="15.7109375" style="790" customWidth="1"/>
    <col min="11273" max="11273" width="17.140625" style="790" customWidth="1"/>
    <col min="11274" max="11274" width="11" style="790" customWidth="1"/>
    <col min="11275" max="11276" width="9.140625" style="790"/>
    <col min="11277" max="11277" width="10.140625" style="790" bestFit="1" customWidth="1"/>
    <col min="11278" max="11520" width="9.140625" style="790"/>
    <col min="11521" max="11521" width="4.140625" style="790" customWidth="1"/>
    <col min="11522" max="11522" width="4.28515625" style="790" customWidth="1"/>
    <col min="11523" max="11523" width="14.42578125" style="790" customWidth="1"/>
    <col min="11524" max="11524" width="65" style="790" customWidth="1"/>
    <col min="11525" max="11525" width="6.7109375" style="790" customWidth="1"/>
    <col min="11526" max="11526" width="10.140625" style="790" customWidth="1"/>
    <col min="11527" max="11527" width="11.7109375" style="790" customWidth="1"/>
    <col min="11528" max="11528" width="15.7109375" style="790" customWidth="1"/>
    <col min="11529" max="11529" width="17.140625" style="790" customWidth="1"/>
    <col min="11530" max="11530" width="11" style="790" customWidth="1"/>
    <col min="11531" max="11532" width="9.140625" style="790"/>
    <col min="11533" max="11533" width="10.140625" style="790" bestFit="1" customWidth="1"/>
    <col min="11534" max="11776" width="9.140625" style="790"/>
    <col min="11777" max="11777" width="4.140625" style="790" customWidth="1"/>
    <col min="11778" max="11778" width="4.28515625" style="790" customWidth="1"/>
    <col min="11779" max="11779" width="14.42578125" style="790" customWidth="1"/>
    <col min="11780" max="11780" width="65" style="790" customWidth="1"/>
    <col min="11781" max="11781" width="6.7109375" style="790" customWidth="1"/>
    <col min="11782" max="11782" width="10.140625" style="790" customWidth="1"/>
    <col min="11783" max="11783" width="11.7109375" style="790" customWidth="1"/>
    <col min="11784" max="11784" width="15.7109375" style="790" customWidth="1"/>
    <col min="11785" max="11785" width="17.140625" style="790" customWidth="1"/>
    <col min="11786" max="11786" width="11" style="790" customWidth="1"/>
    <col min="11787" max="11788" width="9.140625" style="790"/>
    <col min="11789" max="11789" width="10.140625" style="790" bestFit="1" customWidth="1"/>
    <col min="11790" max="12032" width="9.140625" style="790"/>
    <col min="12033" max="12033" width="4.140625" style="790" customWidth="1"/>
    <col min="12034" max="12034" width="4.28515625" style="790" customWidth="1"/>
    <col min="12035" max="12035" width="14.42578125" style="790" customWidth="1"/>
    <col min="12036" max="12036" width="65" style="790" customWidth="1"/>
    <col min="12037" max="12037" width="6.7109375" style="790" customWidth="1"/>
    <col min="12038" max="12038" width="10.140625" style="790" customWidth="1"/>
    <col min="12039" max="12039" width="11.7109375" style="790" customWidth="1"/>
    <col min="12040" max="12040" width="15.7109375" style="790" customWidth="1"/>
    <col min="12041" max="12041" width="17.140625" style="790" customWidth="1"/>
    <col min="12042" max="12042" width="11" style="790" customWidth="1"/>
    <col min="12043" max="12044" width="9.140625" style="790"/>
    <col min="12045" max="12045" width="10.140625" style="790" bestFit="1" customWidth="1"/>
    <col min="12046" max="12288" width="9.140625" style="790"/>
    <col min="12289" max="12289" width="4.140625" style="790" customWidth="1"/>
    <col min="12290" max="12290" width="4.28515625" style="790" customWidth="1"/>
    <col min="12291" max="12291" width="14.42578125" style="790" customWidth="1"/>
    <col min="12292" max="12292" width="65" style="790" customWidth="1"/>
    <col min="12293" max="12293" width="6.7109375" style="790" customWidth="1"/>
    <col min="12294" max="12294" width="10.140625" style="790" customWidth="1"/>
    <col min="12295" max="12295" width="11.7109375" style="790" customWidth="1"/>
    <col min="12296" max="12296" width="15.7109375" style="790" customWidth="1"/>
    <col min="12297" max="12297" width="17.140625" style="790" customWidth="1"/>
    <col min="12298" max="12298" width="11" style="790" customWidth="1"/>
    <col min="12299" max="12300" width="9.140625" style="790"/>
    <col min="12301" max="12301" width="10.140625" style="790" bestFit="1" customWidth="1"/>
    <col min="12302" max="12544" width="9.140625" style="790"/>
    <col min="12545" max="12545" width="4.140625" style="790" customWidth="1"/>
    <col min="12546" max="12546" width="4.28515625" style="790" customWidth="1"/>
    <col min="12547" max="12547" width="14.42578125" style="790" customWidth="1"/>
    <col min="12548" max="12548" width="65" style="790" customWidth="1"/>
    <col min="12549" max="12549" width="6.7109375" style="790" customWidth="1"/>
    <col min="12550" max="12550" width="10.140625" style="790" customWidth="1"/>
    <col min="12551" max="12551" width="11.7109375" style="790" customWidth="1"/>
    <col min="12552" max="12552" width="15.7109375" style="790" customWidth="1"/>
    <col min="12553" max="12553" width="17.140625" style="790" customWidth="1"/>
    <col min="12554" max="12554" width="11" style="790" customWidth="1"/>
    <col min="12555" max="12556" width="9.140625" style="790"/>
    <col min="12557" max="12557" width="10.140625" style="790" bestFit="1" customWidth="1"/>
    <col min="12558" max="12800" width="9.140625" style="790"/>
    <col min="12801" max="12801" width="4.140625" style="790" customWidth="1"/>
    <col min="12802" max="12802" width="4.28515625" style="790" customWidth="1"/>
    <col min="12803" max="12803" width="14.42578125" style="790" customWidth="1"/>
    <col min="12804" max="12804" width="65" style="790" customWidth="1"/>
    <col min="12805" max="12805" width="6.7109375" style="790" customWidth="1"/>
    <col min="12806" max="12806" width="10.140625" style="790" customWidth="1"/>
    <col min="12807" max="12807" width="11.7109375" style="790" customWidth="1"/>
    <col min="12808" max="12808" width="15.7109375" style="790" customWidth="1"/>
    <col min="12809" max="12809" width="17.140625" style="790" customWidth="1"/>
    <col min="12810" max="12810" width="11" style="790" customWidth="1"/>
    <col min="12811" max="12812" width="9.140625" style="790"/>
    <col min="12813" max="12813" width="10.140625" style="790" bestFit="1" customWidth="1"/>
    <col min="12814" max="13056" width="9.140625" style="790"/>
    <col min="13057" max="13057" width="4.140625" style="790" customWidth="1"/>
    <col min="13058" max="13058" width="4.28515625" style="790" customWidth="1"/>
    <col min="13059" max="13059" width="14.42578125" style="790" customWidth="1"/>
    <col min="13060" max="13060" width="65" style="790" customWidth="1"/>
    <col min="13061" max="13061" width="6.7109375" style="790" customWidth="1"/>
    <col min="13062" max="13062" width="10.140625" style="790" customWidth="1"/>
    <col min="13063" max="13063" width="11.7109375" style="790" customWidth="1"/>
    <col min="13064" max="13064" width="15.7109375" style="790" customWidth="1"/>
    <col min="13065" max="13065" width="17.140625" style="790" customWidth="1"/>
    <col min="13066" max="13066" width="11" style="790" customWidth="1"/>
    <col min="13067" max="13068" width="9.140625" style="790"/>
    <col min="13069" max="13069" width="10.140625" style="790" bestFit="1" customWidth="1"/>
    <col min="13070" max="13312" width="9.140625" style="790"/>
    <col min="13313" max="13313" width="4.140625" style="790" customWidth="1"/>
    <col min="13314" max="13314" width="4.28515625" style="790" customWidth="1"/>
    <col min="13315" max="13315" width="14.42578125" style="790" customWidth="1"/>
    <col min="13316" max="13316" width="65" style="790" customWidth="1"/>
    <col min="13317" max="13317" width="6.7109375" style="790" customWidth="1"/>
    <col min="13318" max="13318" width="10.140625" style="790" customWidth="1"/>
    <col min="13319" max="13319" width="11.7109375" style="790" customWidth="1"/>
    <col min="13320" max="13320" width="15.7109375" style="790" customWidth="1"/>
    <col min="13321" max="13321" width="17.140625" style="790" customWidth="1"/>
    <col min="13322" max="13322" width="11" style="790" customWidth="1"/>
    <col min="13323" max="13324" width="9.140625" style="790"/>
    <col min="13325" max="13325" width="10.140625" style="790" bestFit="1" customWidth="1"/>
    <col min="13326" max="13568" width="9.140625" style="790"/>
    <col min="13569" max="13569" width="4.140625" style="790" customWidth="1"/>
    <col min="13570" max="13570" width="4.28515625" style="790" customWidth="1"/>
    <col min="13571" max="13571" width="14.42578125" style="790" customWidth="1"/>
    <col min="13572" max="13572" width="65" style="790" customWidth="1"/>
    <col min="13573" max="13573" width="6.7109375" style="790" customWidth="1"/>
    <col min="13574" max="13574" width="10.140625" style="790" customWidth="1"/>
    <col min="13575" max="13575" width="11.7109375" style="790" customWidth="1"/>
    <col min="13576" max="13576" width="15.7109375" style="790" customWidth="1"/>
    <col min="13577" max="13577" width="17.140625" style="790" customWidth="1"/>
    <col min="13578" max="13578" width="11" style="790" customWidth="1"/>
    <col min="13579" max="13580" width="9.140625" style="790"/>
    <col min="13581" max="13581" width="10.140625" style="790" bestFit="1" customWidth="1"/>
    <col min="13582" max="13824" width="9.140625" style="790"/>
    <col min="13825" max="13825" width="4.140625" style="790" customWidth="1"/>
    <col min="13826" max="13826" width="4.28515625" style="790" customWidth="1"/>
    <col min="13827" max="13827" width="14.42578125" style="790" customWidth="1"/>
    <col min="13828" max="13828" width="65" style="790" customWidth="1"/>
    <col min="13829" max="13829" width="6.7109375" style="790" customWidth="1"/>
    <col min="13830" max="13830" width="10.140625" style="790" customWidth="1"/>
    <col min="13831" max="13831" width="11.7109375" style="790" customWidth="1"/>
    <col min="13832" max="13832" width="15.7109375" style="790" customWidth="1"/>
    <col min="13833" max="13833" width="17.140625" style="790" customWidth="1"/>
    <col min="13834" max="13834" width="11" style="790" customWidth="1"/>
    <col min="13835" max="13836" width="9.140625" style="790"/>
    <col min="13837" max="13837" width="10.140625" style="790" bestFit="1" customWidth="1"/>
    <col min="13838" max="14080" width="9.140625" style="790"/>
    <col min="14081" max="14081" width="4.140625" style="790" customWidth="1"/>
    <col min="14082" max="14082" width="4.28515625" style="790" customWidth="1"/>
    <col min="14083" max="14083" width="14.42578125" style="790" customWidth="1"/>
    <col min="14084" max="14084" width="65" style="790" customWidth="1"/>
    <col min="14085" max="14085" width="6.7109375" style="790" customWidth="1"/>
    <col min="14086" max="14086" width="10.140625" style="790" customWidth="1"/>
    <col min="14087" max="14087" width="11.7109375" style="790" customWidth="1"/>
    <col min="14088" max="14088" width="15.7109375" style="790" customWidth="1"/>
    <col min="14089" max="14089" width="17.140625" style="790" customWidth="1"/>
    <col min="14090" max="14090" width="11" style="790" customWidth="1"/>
    <col min="14091" max="14092" width="9.140625" style="790"/>
    <col min="14093" max="14093" width="10.140625" style="790" bestFit="1" customWidth="1"/>
    <col min="14094" max="14336" width="9.140625" style="790"/>
    <col min="14337" max="14337" width="4.140625" style="790" customWidth="1"/>
    <col min="14338" max="14338" width="4.28515625" style="790" customWidth="1"/>
    <col min="14339" max="14339" width="14.42578125" style="790" customWidth="1"/>
    <col min="14340" max="14340" width="65" style="790" customWidth="1"/>
    <col min="14341" max="14341" width="6.7109375" style="790" customWidth="1"/>
    <col min="14342" max="14342" width="10.140625" style="790" customWidth="1"/>
    <col min="14343" max="14343" width="11.7109375" style="790" customWidth="1"/>
    <col min="14344" max="14344" width="15.7109375" style="790" customWidth="1"/>
    <col min="14345" max="14345" width="17.140625" style="790" customWidth="1"/>
    <col min="14346" max="14346" width="11" style="790" customWidth="1"/>
    <col min="14347" max="14348" width="9.140625" style="790"/>
    <col min="14349" max="14349" width="10.140625" style="790" bestFit="1" customWidth="1"/>
    <col min="14350" max="14592" width="9.140625" style="790"/>
    <col min="14593" max="14593" width="4.140625" style="790" customWidth="1"/>
    <col min="14594" max="14594" width="4.28515625" style="790" customWidth="1"/>
    <col min="14595" max="14595" width="14.42578125" style="790" customWidth="1"/>
    <col min="14596" max="14596" width="65" style="790" customWidth="1"/>
    <col min="14597" max="14597" width="6.7109375" style="790" customWidth="1"/>
    <col min="14598" max="14598" width="10.140625" style="790" customWidth="1"/>
    <col min="14599" max="14599" width="11.7109375" style="790" customWidth="1"/>
    <col min="14600" max="14600" width="15.7109375" style="790" customWidth="1"/>
    <col min="14601" max="14601" width="17.140625" style="790" customWidth="1"/>
    <col min="14602" max="14602" width="11" style="790" customWidth="1"/>
    <col min="14603" max="14604" width="9.140625" style="790"/>
    <col min="14605" max="14605" width="10.140625" style="790" bestFit="1" customWidth="1"/>
    <col min="14606" max="14848" width="9.140625" style="790"/>
    <col min="14849" max="14849" width="4.140625" style="790" customWidth="1"/>
    <col min="14850" max="14850" width="4.28515625" style="790" customWidth="1"/>
    <col min="14851" max="14851" width="14.42578125" style="790" customWidth="1"/>
    <col min="14852" max="14852" width="65" style="790" customWidth="1"/>
    <col min="14853" max="14853" width="6.7109375" style="790" customWidth="1"/>
    <col min="14854" max="14854" width="10.140625" style="790" customWidth="1"/>
    <col min="14855" max="14855" width="11.7109375" style="790" customWidth="1"/>
    <col min="14856" max="14856" width="15.7109375" style="790" customWidth="1"/>
    <col min="14857" max="14857" width="17.140625" style="790" customWidth="1"/>
    <col min="14858" max="14858" width="11" style="790" customWidth="1"/>
    <col min="14859" max="14860" width="9.140625" style="790"/>
    <col min="14861" max="14861" width="10.140625" style="790" bestFit="1" customWidth="1"/>
    <col min="14862" max="15104" width="9.140625" style="790"/>
    <col min="15105" max="15105" width="4.140625" style="790" customWidth="1"/>
    <col min="15106" max="15106" width="4.28515625" style="790" customWidth="1"/>
    <col min="15107" max="15107" width="14.42578125" style="790" customWidth="1"/>
    <col min="15108" max="15108" width="65" style="790" customWidth="1"/>
    <col min="15109" max="15109" width="6.7109375" style="790" customWidth="1"/>
    <col min="15110" max="15110" width="10.140625" style="790" customWidth="1"/>
    <col min="15111" max="15111" width="11.7109375" style="790" customWidth="1"/>
    <col min="15112" max="15112" width="15.7109375" style="790" customWidth="1"/>
    <col min="15113" max="15113" width="17.140625" style="790" customWidth="1"/>
    <col min="15114" max="15114" width="11" style="790" customWidth="1"/>
    <col min="15115" max="15116" width="9.140625" style="790"/>
    <col min="15117" max="15117" width="10.140625" style="790" bestFit="1" customWidth="1"/>
    <col min="15118" max="15360" width="9.140625" style="790"/>
    <col min="15361" max="15361" width="4.140625" style="790" customWidth="1"/>
    <col min="15362" max="15362" width="4.28515625" style="790" customWidth="1"/>
    <col min="15363" max="15363" width="14.42578125" style="790" customWidth="1"/>
    <col min="15364" max="15364" width="65" style="790" customWidth="1"/>
    <col min="15365" max="15365" width="6.7109375" style="790" customWidth="1"/>
    <col min="15366" max="15366" width="10.140625" style="790" customWidth="1"/>
    <col min="15367" max="15367" width="11.7109375" style="790" customWidth="1"/>
    <col min="15368" max="15368" width="15.7109375" style="790" customWidth="1"/>
    <col min="15369" max="15369" width="17.140625" style="790" customWidth="1"/>
    <col min="15370" max="15370" width="11" style="790" customWidth="1"/>
    <col min="15371" max="15372" width="9.140625" style="790"/>
    <col min="15373" max="15373" width="10.140625" style="790" bestFit="1" customWidth="1"/>
    <col min="15374" max="15616" width="9.140625" style="790"/>
    <col min="15617" max="15617" width="4.140625" style="790" customWidth="1"/>
    <col min="15618" max="15618" width="4.28515625" style="790" customWidth="1"/>
    <col min="15619" max="15619" width="14.42578125" style="790" customWidth="1"/>
    <col min="15620" max="15620" width="65" style="790" customWidth="1"/>
    <col min="15621" max="15621" width="6.7109375" style="790" customWidth="1"/>
    <col min="15622" max="15622" width="10.140625" style="790" customWidth="1"/>
    <col min="15623" max="15623" width="11.7109375" style="790" customWidth="1"/>
    <col min="15624" max="15624" width="15.7109375" style="790" customWidth="1"/>
    <col min="15625" max="15625" width="17.140625" style="790" customWidth="1"/>
    <col min="15626" max="15626" width="11" style="790" customWidth="1"/>
    <col min="15627" max="15628" width="9.140625" style="790"/>
    <col min="15629" max="15629" width="10.140625" style="790" bestFit="1" customWidth="1"/>
    <col min="15630" max="15872" width="9.140625" style="790"/>
    <col min="15873" max="15873" width="4.140625" style="790" customWidth="1"/>
    <col min="15874" max="15874" width="4.28515625" style="790" customWidth="1"/>
    <col min="15875" max="15875" width="14.42578125" style="790" customWidth="1"/>
    <col min="15876" max="15876" width="65" style="790" customWidth="1"/>
    <col min="15877" max="15877" width="6.7109375" style="790" customWidth="1"/>
    <col min="15878" max="15878" width="10.140625" style="790" customWidth="1"/>
    <col min="15879" max="15879" width="11.7109375" style="790" customWidth="1"/>
    <col min="15880" max="15880" width="15.7109375" style="790" customWidth="1"/>
    <col min="15881" max="15881" width="17.140625" style="790" customWidth="1"/>
    <col min="15882" max="15882" width="11" style="790" customWidth="1"/>
    <col min="15883" max="15884" width="9.140625" style="790"/>
    <col min="15885" max="15885" width="10.140625" style="790" bestFit="1" customWidth="1"/>
    <col min="15886" max="16128" width="9.140625" style="790"/>
    <col min="16129" max="16129" width="4.140625" style="790" customWidth="1"/>
    <col min="16130" max="16130" width="4.28515625" style="790" customWidth="1"/>
    <col min="16131" max="16131" width="14.42578125" style="790" customWidth="1"/>
    <col min="16132" max="16132" width="65" style="790" customWidth="1"/>
    <col min="16133" max="16133" width="6.7109375" style="790" customWidth="1"/>
    <col min="16134" max="16134" width="10.140625" style="790" customWidth="1"/>
    <col min="16135" max="16135" width="11.7109375" style="790" customWidth="1"/>
    <col min="16136" max="16136" width="15.7109375" style="790" customWidth="1"/>
    <col min="16137" max="16137" width="17.140625" style="790" customWidth="1"/>
    <col min="16138" max="16138" width="11" style="790" customWidth="1"/>
    <col min="16139" max="16140" width="9.140625" style="790"/>
    <col min="16141" max="16141" width="10.140625" style="790" bestFit="1" customWidth="1"/>
    <col min="16142" max="16384" width="9.140625" style="790"/>
  </cols>
  <sheetData>
    <row r="1" spans="1:256" ht="21" customHeight="1">
      <c r="A1" s="186" t="s">
        <v>875</v>
      </c>
      <c r="B1" s="470"/>
      <c r="C1" s="470"/>
      <c r="D1" s="470"/>
      <c r="E1" s="124"/>
      <c r="F1" s="125"/>
      <c r="G1" s="125"/>
      <c r="H1" s="125"/>
      <c r="I1" s="126"/>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J1" s="127"/>
      <c r="FK1" s="127"/>
      <c r="FL1" s="127"/>
      <c r="FM1" s="127"/>
      <c r="FN1" s="127"/>
      <c r="FO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row>
    <row r="2" spans="1:256" s="473" customFormat="1" ht="13.5" customHeight="1">
      <c r="A2" s="218" t="s">
        <v>410</v>
      </c>
      <c r="B2" s="287"/>
      <c r="C2" s="287"/>
      <c r="D2" s="287"/>
      <c r="E2" s="218"/>
      <c r="F2" s="287"/>
      <c r="G2" s="287"/>
      <c r="H2" s="287"/>
      <c r="I2" s="791"/>
      <c r="J2" s="791"/>
      <c r="K2" s="791"/>
      <c r="L2" s="791"/>
      <c r="M2" s="791"/>
      <c r="N2" s="791"/>
      <c r="O2" s="791"/>
      <c r="P2" s="791"/>
      <c r="Q2" s="791"/>
      <c r="R2" s="791"/>
      <c r="S2" s="791"/>
      <c r="T2" s="791"/>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c r="AT2" s="791"/>
      <c r="AU2" s="791"/>
      <c r="AV2" s="791"/>
      <c r="AW2" s="791"/>
      <c r="AX2" s="791"/>
      <c r="AY2" s="791"/>
      <c r="AZ2" s="791"/>
      <c r="BA2" s="791"/>
      <c r="BB2" s="791"/>
      <c r="BC2" s="791"/>
      <c r="BD2" s="791"/>
      <c r="BE2" s="791"/>
      <c r="BF2" s="791"/>
      <c r="BG2" s="791"/>
      <c r="BH2" s="791"/>
      <c r="BI2" s="791"/>
      <c r="BJ2" s="791"/>
      <c r="BK2" s="791"/>
      <c r="BL2" s="791"/>
      <c r="BM2" s="791"/>
      <c r="BN2" s="791"/>
      <c r="BO2" s="791"/>
      <c r="BP2" s="791"/>
      <c r="BQ2" s="791"/>
      <c r="BR2" s="791"/>
      <c r="BS2" s="791"/>
      <c r="BT2" s="791"/>
      <c r="BU2" s="791"/>
      <c r="BV2" s="791"/>
      <c r="BW2" s="791"/>
      <c r="BX2" s="791"/>
      <c r="BY2" s="791"/>
      <c r="BZ2" s="791"/>
      <c r="CA2" s="791"/>
      <c r="CB2" s="791"/>
      <c r="CC2" s="791"/>
      <c r="CD2" s="791"/>
      <c r="CE2" s="791"/>
      <c r="CF2" s="791"/>
      <c r="CG2" s="791"/>
      <c r="CH2" s="791"/>
      <c r="CI2" s="791"/>
      <c r="CJ2" s="791"/>
      <c r="CK2" s="791"/>
      <c r="CL2" s="791"/>
      <c r="CM2" s="791"/>
      <c r="CN2" s="791"/>
      <c r="CO2" s="791"/>
      <c r="CP2" s="791"/>
      <c r="CQ2" s="791"/>
      <c r="CR2" s="791"/>
      <c r="CS2" s="791"/>
      <c r="CT2" s="791"/>
      <c r="CU2" s="791"/>
      <c r="CV2" s="791"/>
      <c r="CW2" s="791"/>
      <c r="CX2" s="791"/>
      <c r="CY2" s="791"/>
      <c r="CZ2" s="791"/>
      <c r="DA2" s="791"/>
      <c r="DB2" s="791"/>
      <c r="DC2" s="791"/>
      <c r="DD2" s="791"/>
      <c r="DE2" s="791"/>
      <c r="DF2" s="791"/>
      <c r="DG2" s="791"/>
      <c r="DH2" s="791"/>
      <c r="DI2" s="791"/>
      <c r="DJ2" s="791"/>
      <c r="DK2" s="791"/>
      <c r="DL2" s="791"/>
      <c r="DM2" s="791"/>
      <c r="DN2" s="791"/>
      <c r="DO2" s="791"/>
      <c r="DP2" s="791"/>
      <c r="DQ2" s="791"/>
      <c r="DR2" s="791"/>
      <c r="DS2" s="791"/>
      <c r="DT2" s="791"/>
      <c r="DU2" s="791"/>
      <c r="DV2" s="791"/>
      <c r="DW2" s="791"/>
      <c r="DX2" s="791"/>
      <c r="DY2" s="791"/>
      <c r="DZ2" s="791"/>
      <c r="EA2" s="791"/>
      <c r="EB2" s="791"/>
      <c r="EC2" s="791"/>
      <c r="ED2" s="791"/>
      <c r="EE2" s="791"/>
      <c r="EF2" s="791"/>
      <c r="EG2" s="791"/>
      <c r="EH2" s="791"/>
      <c r="EI2" s="791"/>
      <c r="EJ2" s="791"/>
      <c r="EK2" s="791"/>
      <c r="EL2" s="791"/>
      <c r="EM2" s="791"/>
      <c r="EN2" s="791"/>
      <c r="EO2" s="791"/>
      <c r="EP2" s="791"/>
      <c r="EQ2" s="791"/>
      <c r="ER2" s="791"/>
      <c r="ES2" s="791"/>
      <c r="ET2" s="791"/>
      <c r="EU2" s="791"/>
      <c r="EV2" s="791"/>
      <c r="EW2" s="791"/>
      <c r="EX2" s="791"/>
      <c r="EY2" s="791"/>
      <c r="EZ2" s="791"/>
      <c r="FA2" s="791"/>
      <c r="FB2" s="791"/>
      <c r="FC2" s="791"/>
      <c r="FD2" s="791"/>
      <c r="FE2" s="791"/>
      <c r="FF2" s="791"/>
      <c r="FG2" s="791"/>
      <c r="FH2" s="791"/>
      <c r="FI2" s="791"/>
      <c r="FJ2" s="791"/>
      <c r="FK2" s="791"/>
      <c r="FL2" s="791"/>
      <c r="FM2" s="791"/>
      <c r="FN2" s="791"/>
      <c r="FO2" s="791"/>
      <c r="FP2" s="791"/>
      <c r="FQ2" s="791"/>
      <c r="FR2" s="791"/>
      <c r="FS2" s="791"/>
      <c r="FT2" s="791"/>
      <c r="FU2" s="791"/>
      <c r="FV2" s="791"/>
      <c r="FW2" s="791"/>
      <c r="FX2" s="791"/>
      <c r="FY2" s="791"/>
      <c r="FZ2" s="791"/>
      <c r="GA2" s="791"/>
      <c r="GB2" s="791"/>
      <c r="GC2" s="791"/>
      <c r="GD2" s="791"/>
      <c r="GE2" s="791"/>
      <c r="GF2" s="791"/>
      <c r="GG2" s="791"/>
      <c r="GH2" s="791"/>
      <c r="GI2" s="791"/>
      <c r="GJ2" s="791"/>
      <c r="GK2" s="791"/>
      <c r="GL2" s="791"/>
      <c r="GM2" s="791"/>
      <c r="GN2" s="791"/>
      <c r="GO2" s="791"/>
      <c r="GP2" s="791"/>
      <c r="GQ2" s="791"/>
      <c r="GR2" s="791"/>
      <c r="GS2" s="791"/>
      <c r="GT2" s="791"/>
      <c r="GU2" s="791"/>
      <c r="GV2" s="791"/>
      <c r="GW2" s="791"/>
      <c r="GX2" s="791"/>
      <c r="GY2" s="791"/>
      <c r="GZ2" s="791"/>
      <c r="HA2" s="791"/>
      <c r="HB2" s="791"/>
      <c r="HC2" s="791"/>
      <c r="HD2" s="791"/>
      <c r="HE2" s="791"/>
      <c r="HF2" s="791"/>
      <c r="HG2" s="791"/>
      <c r="HH2" s="791"/>
      <c r="HI2" s="791"/>
      <c r="HJ2" s="791"/>
      <c r="HK2" s="791"/>
      <c r="HL2" s="791"/>
      <c r="HM2" s="791"/>
      <c r="HN2" s="791"/>
      <c r="HO2" s="791"/>
      <c r="HP2" s="791"/>
      <c r="HQ2" s="791"/>
      <c r="HR2" s="791"/>
      <c r="HS2" s="791"/>
      <c r="HT2" s="791"/>
      <c r="HU2" s="791"/>
      <c r="HV2" s="791"/>
      <c r="HW2" s="791"/>
      <c r="HX2" s="791"/>
      <c r="HY2" s="791"/>
      <c r="HZ2" s="791"/>
      <c r="IA2" s="791"/>
      <c r="IB2" s="791"/>
      <c r="IC2" s="791"/>
      <c r="ID2" s="791"/>
      <c r="IE2" s="791"/>
      <c r="IF2" s="791"/>
      <c r="IG2" s="791"/>
      <c r="IH2" s="791"/>
      <c r="II2" s="791"/>
      <c r="IJ2" s="791"/>
      <c r="IK2" s="791"/>
      <c r="IL2" s="791"/>
      <c r="IM2" s="791"/>
      <c r="IN2" s="791"/>
      <c r="IO2" s="791"/>
      <c r="IP2" s="791"/>
      <c r="IQ2" s="791"/>
      <c r="IR2" s="791"/>
      <c r="IS2" s="791"/>
      <c r="IT2" s="791"/>
      <c r="IU2" s="791"/>
      <c r="IV2" s="791"/>
    </row>
    <row r="3" spans="1:256" ht="13.5" customHeight="1">
      <c r="A3" s="218" t="s">
        <v>276</v>
      </c>
      <c r="B3" s="287"/>
      <c r="C3" s="287"/>
      <c r="D3" s="287"/>
      <c r="E3" s="218"/>
      <c r="F3" s="287"/>
      <c r="G3" s="287"/>
      <c r="H3" s="287"/>
      <c r="I3" s="791"/>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c r="AT3" s="792"/>
      <c r="AU3" s="792"/>
      <c r="AV3" s="792"/>
      <c r="AW3" s="792"/>
      <c r="AX3" s="792"/>
      <c r="AY3" s="792"/>
      <c r="AZ3" s="792"/>
      <c r="BA3" s="792"/>
      <c r="BB3" s="792"/>
      <c r="BC3" s="792"/>
      <c r="BD3" s="792"/>
      <c r="BE3" s="792"/>
      <c r="BF3" s="792"/>
      <c r="BG3" s="792"/>
      <c r="BH3" s="792"/>
      <c r="BI3" s="792"/>
      <c r="BJ3" s="792"/>
      <c r="BK3" s="792"/>
      <c r="BL3" s="792"/>
      <c r="BM3" s="792"/>
      <c r="BN3" s="792"/>
      <c r="BO3" s="792"/>
      <c r="BP3" s="792"/>
      <c r="BQ3" s="792"/>
      <c r="BR3" s="792"/>
      <c r="BS3" s="792"/>
      <c r="BT3" s="792"/>
      <c r="BU3" s="792"/>
      <c r="BV3" s="792"/>
      <c r="BW3" s="792"/>
      <c r="BX3" s="792"/>
      <c r="BY3" s="792"/>
      <c r="BZ3" s="792"/>
      <c r="CA3" s="792"/>
      <c r="CB3" s="792"/>
      <c r="CC3" s="792"/>
      <c r="CD3" s="792"/>
      <c r="CE3" s="792"/>
      <c r="CF3" s="792"/>
      <c r="CG3" s="792"/>
      <c r="CH3" s="792"/>
      <c r="CI3" s="792"/>
      <c r="CJ3" s="792"/>
      <c r="CK3" s="792"/>
      <c r="CL3" s="792"/>
      <c r="CM3" s="792"/>
      <c r="CN3" s="792"/>
      <c r="CO3" s="792"/>
      <c r="CP3" s="792"/>
      <c r="CQ3" s="792"/>
      <c r="CR3" s="792"/>
      <c r="CS3" s="792"/>
      <c r="CT3" s="792"/>
      <c r="CU3" s="792"/>
      <c r="CV3" s="792"/>
      <c r="CW3" s="792"/>
      <c r="CX3" s="792"/>
      <c r="CY3" s="792"/>
      <c r="CZ3" s="792"/>
      <c r="DA3" s="792"/>
      <c r="DB3" s="792"/>
      <c r="DC3" s="792"/>
      <c r="DD3" s="792"/>
      <c r="DE3" s="792"/>
      <c r="DF3" s="792"/>
      <c r="DG3" s="792"/>
      <c r="DH3" s="792"/>
      <c r="DI3" s="792"/>
      <c r="DJ3" s="792"/>
      <c r="DK3" s="792"/>
      <c r="DL3" s="792"/>
      <c r="DM3" s="792"/>
      <c r="DN3" s="792"/>
      <c r="DO3" s="792"/>
      <c r="DP3" s="792"/>
      <c r="DQ3" s="792"/>
      <c r="DR3" s="792"/>
      <c r="DS3" s="792"/>
      <c r="DT3" s="792"/>
      <c r="DU3" s="792"/>
      <c r="DV3" s="792"/>
      <c r="DW3" s="792"/>
      <c r="DX3" s="792"/>
      <c r="DY3" s="792"/>
      <c r="DZ3" s="792"/>
      <c r="EA3" s="792"/>
      <c r="EB3" s="792"/>
      <c r="EC3" s="792"/>
      <c r="ED3" s="792"/>
      <c r="EE3" s="792"/>
      <c r="EF3" s="792"/>
      <c r="EG3" s="792"/>
      <c r="EH3" s="792"/>
      <c r="EI3" s="792"/>
      <c r="EJ3" s="792"/>
      <c r="EK3" s="792"/>
      <c r="EL3" s="792"/>
      <c r="EM3" s="792"/>
      <c r="EN3" s="792"/>
      <c r="EO3" s="792"/>
      <c r="EP3" s="792"/>
      <c r="EQ3" s="792"/>
      <c r="ER3" s="792"/>
      <c r="ES3" s="792"/>
      <c r="ET3" s="792"/>
      <c r="EU3" s="792"/>
      <c r="EV3" s="792"/>
      <c r="EW3" s="792"/>
      <c r="EX3" s="792"/>
      <c r="EY3" s="792"/>
      <c r="EZ3" s="792"/>
      <c r="FA3" s="792"/>
      <c r="FB3" s="792"/>
      <c r="FC3" s="792"/>
      <c r="FD3" s="792"/>
      <c r="FE3" s="792"/>
      <c r="FF3" s="792"/>
      <c r="FG3" s="792"/>
      <c r="FH3" s="792"/>
      <c r="FI3" s="792"/>
      <c r="FJ3" s="792"/>
      <c r="FK3" s="792"/>
      <c r="FL3" s="792"/>
      <c r="FM3" s="792"/>
      <c r="FN3" s="792"/>
      <c r="FO3" s="792"/>
      <c r="FP3" s="792"/>
      <c r="FQ3" s="792"/>
      <c r="FR3" s="792"/>
      <c r="FS3" s="792"/>
      <c r="FT3" s="792"/>
      <c r="FU3" s="792"/>
      <c r="FV3" s="792"/>
      <c r="FW3" s="792"/>
      <c r="FX3" s="792"/>
      <c r="FY3" s="792"/>
      <c r="FZ3" s="792"/>
      <c r="GA3" s="792"/>
      <c r="GB3" s="792"/>
      <c r="GC3" s="792"/>
      <c r="GD3" s="792"/>
      <c r="GE3" s="792"/>
      <c r="GF3" s="792"/>
      <c r="GG3" s="792"/>
      <c r="GH3" s="792"/>
      <c r="GI3" s="792"/>
      <c r="GJ3" s="792"/>
      <c r="GK3" s="792"/>
      <c r="GL3" s="792"/>
      <c r="GM3" s="792"/>
      <c r="GN3" s="792"/>
      <c r="GO3" s="792"/>
      <c r="GP3" s="792"/>
      <c r="GQ3" s="792"/>
      <c r="GR3" s="792"/>
      <c r="GS3" s="792"/>
      <c r="GT3" s="792"/>
      <c r="GU3" s="792"/>
      <c r="GV3" s="792"/>
      <c r="GW3" s="792"/>
      <c r="GX3" s="792"/>
      <c r="GY3" s="792"/>
      <c r="GZ3" s="792"/>
      <c r="HA3" s="792"/>
      <c r="HB3" s="792"/>
      <c r="HC3" s="792"/>
      <c r="HD3" s="792"/>
      <c r="HE3" s="792"/>
      <c r="HF3" s="792"/>
      <c r="HG3" s="792"/>
      <c r="HH3" s="792"/>
      <c r="HI3" s="792"/>
      <c r="HJ3" s="792"/>
      <c r="HK3" s="792"/>
      <c r="HL3" s="792"/>
      <c r="HM3" s="792"/>
      <c r="HN3" s="792"/>
      <c r="HO3" s="792"/>
      <c r="HP3" s="792"/>
      <c r="HQ3" s="792"/>
      <c r="HR3" s="792"/>
      <c r="HS3" s="792"/>
      <c r="HT3" s="792"/>
      <c r="HU3" s="792"/>
      <c r="HV3" s="792"/>
      <c r="HW3" s="792"/>
      <c r="HX3" s="792"/>
      <c r="HY3" s="792"/>
      <c r="HZ3" s="792"/>
      <c r="IA3" s="792"/>
      <c r="IB3" s="792"/>
      <c r="IC3" s="792"/>
      <c r="ID3" s="792"/>
      <c r="IE3" s="792"/>
      <c r="IF3" s="792"/>
      <c r="IG3" s="792"/>
      <c r="IH3" s="792"/>
      <c r="II3" s="792"/>
      <c r="IJ3" s="792"/>
      <c r="IK3" s="792"/>
      <c r="IL3" s="792"/>
      <c r="IM3" s="792"/>
      <c r="IN3" s="792"/>
      <c r="IO3" s="792"/>
      <c r="IP3" s="792"/>
      <c r="IQ3" s="792"/>
      <c r="IR3" s="792"/>
      <c r="IS3" s="792"/>
      <c r="IT3" s="792"/>
      <c r="IU3" s="792"/>
      <c r="IV3" s="792"/>
    </row>
    <row r="4" spans="1:256" ht="13.5" customHeight="1">
      <c r="A4" s="86" t="s">
        <v>542</v>
      </c>
      <c r="B4" s="288"/>
      <c r="C4" s="288"/>
      <c r="D4" s="288"/>
      <c r="E4" s="86"/>
      <c r="F4" s="288"/>
      <c r="G4" s="288"/>
      <c r="H4" s="288"/>
      <c r="I4" s="791"/>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c r="AT4" s="792"/>
      <c r="AU4" s="792"/>
      <c r="AV4" s="792"/>
      <c r="AW4" s="792"/>
      <c r="AX4" s="792"/>
      <c r="AY4" s="792"/>
      <c r="AZ4" s="792"/>
      <c r="BA4" s="792"/>
      <c r="BB4" s="792"/>
      <c r="BC4" s="792"/>
      <c r="BD4" s="792"/>
      <c r="BE4" s="792"/>
      <c r="BF4" s="792"/>
      <c r="BG4" s="792"/>
      <c r="BH4" s="792"/>
      <c r="BI4" s="792"/>
      <c r="BJ4" s="792"/>
      <c r="BK4" s="792"/>
      <c r="BL4" s="792"/>
      <c r="BM4" s="792"/>
      <c r="BN4" s="792"/>
      <c r="BO4" s="792"/>
      <c r="BP4" s="792"/>
      <c r="BQ4" s="792"/>
      <c r="BR4" s="792"/>
      <c r="BS4" s="792"/>
      <c r="BT4" s="792"/>
      <c r="BU4" s="792"/>
      <c r="BV4" s="792"/>
      <c r="BW4" s="792"/>
      <c r="BX4" s="792"/>
      <c r="BY4" s="792"/>
      <c r="BZ4" s="792"/>
      <c r="CA4" s="792"/>
      <c r="CB4" s="792"/>
      <c r="CC4" s="792"/>
      <c r="CD4" s="792"/>
      <c r="CE4" s="792"/>
      <c r="CF4" s="792"/>
      <c r="CG4" s="792"/>
      <c r="CH4" s="792"/>
      <c r="CI4" s="792"/>
      <c r="CJ4" s="792"/>
      <c r="CK4" s="792"/>
      <c r="CL4" s="792"/>
      <c r="CM4" s="792"/>
      <c r="CN4" s="792"/>
      <c r="CO4" s="792"/>
      <c r="CP4" s="792"/>
      <c r="CQ4" s="792"/>
      <c r="CR4" s="792"/>
      <c r="CS4" s="792"/>
      <c r="CT4" s="792"/>
      <c r="CU4" s="792"/>
      <c r="CV4" s="792"/>
      <c r="CW4" s="792"/>
      <c r="CX4" s="792"/>
      <c r="CY4" s="792"/>
      <c r="CZ4" s="792"/>
      <c r="DA4" s="792"/>
      <c r="DB4" s="792"/>
      <c r="DC4" s="792"/>
      <c r="DD4" s="792"/>
      <c r="DE4" s="792"/>
      <c r="DF4" s="792"/>
      <c r="DG4" s="792"/>
      <c r="DH4" s="792"/>
      <c r="DI4" s="792"/>
      <c r="DJ4" s="792"/>
      <c r="DK4" s="792"/>
      <c r="DL4" s="792"/>
      <c r="DM4" s="792"/>
      <c r="DN4" s="792"/>
      <c r="DO4" s="792"/>
      <c r="DP4" s="792"/>
      <c r="DQ4" s="792"/>
      <c r="DR4" s="792"/>
      <c r="DS4" s="792"/>
      <c r="DT4" s="792"/>
      <c r="DU4" s="792"/>
      <c r="DV4" s="792"/>
      <c r="DW4" s="792"/>
      <c r="DX4" s="792"/>
      <c r="DY4" s="792"/>
      <c r="DZ4" s="792"/>
      <c r="EA4" s="792"/>
      <c r="EB4" s="792"/>
      <c r="EC4" s="792"/>
      <c r="ED4" s="792"/>
      <c r="EE4" s="792"/>
      <c r="EF4" s="792"/>
      <c r="EG4" s="792"/>
      <c r="EH4" s="792"/>
      <c r="EI4" s="792"/>
      <c r="EJ4" s="792"/>
      <c r="EK4" s="792"/>
      <c r="EL4" s="792"/>
      <c r="EM4" s="792"/>
      <c r="EN4" s="792"/>
      <c r="EO4" s="792"/>
      <c r="EP4" s="792"/>
      <c r="EQ4" s="792"/>
      <c r="ER4" s="792"/>
      <c r="ES4" s="792"/>
      <c r="ET4" s="792"/>
      <c r="EU4" s="792"/>
      <c r="EV4" s="792"/>
      <c r="EW4" s="792"/>
      <c r="EX4" s="792"/>
      <c r="EY4" s="792"/>
      <c r="EZ4" s="792"/>
      <c r="FA4" s="792"/>
      <c r="FB4" s="792"/>
      <c r="FC4" s="792"/>
      <c r="FD4" s="792"/>
      <c r="FE4" s="792"/>
      <c r="FF4" s="792"/>
      <c r="FG4" s="792"/>
      <c r="FH4" s="792"/>
      <c r="FI4" s="792"/>
      <c r="FJ4" s="792"/>
      <c r="FK4" s="792"/>
      <c r="FL4" s="792"/>
      <c r="FM4" s="792"/>
      <c r="FN4" s="792"/>
      <c r="FO4" s="792"/>
      <c r="FP4" s="792"/>
      <c r="FQ4" s="792"/>
      <c r="FR4" s="792"/>
      <c r="FS4" s="792"/>
      <c r="FT4" s="792"/>
      <c r="FU4" s="792"/>
      <c r="FV4" s="792"/>
      <c r="FW4" s="792"/>
      <c r="FX4" s="792"/>
      <c r="FY4" s="792"/>
      <c r="FZ4" s="792"/>
      <c r="GA4" s="792"/>
      <c r="GB4" s="792"/>
      <c r="GC4" s="792"/>
      <c r="GD4" s="792"/>
      <c r="GE4" s="792"/>
      <c r="GF4" s="792"/>
      <c r="GG4" s="792"/>
      <c r="GH4" s="792"/>
      <c r="GI4" s="792"/>
      <c r="GJ4" s="792"/>
      <c r="GK4" s="792"/>
      <c r="GL4" s="792"/>
      <c r="GM4" s="792"/>
      <c r="GN4" s="792"/>
      <c r="GO4" s="792"/>
      <c r="GP4" s="792"/>
      <c r="GQ4" s="792"/>
      <c r="GR4" s="792"/>
      <c r="GS4" s="792"/>
      <c r="GT4" s="792"/>
      <c r="GU4" s="792"/>
      <c r="GV4" s="792"/>
      <c r="GW4" s="792"/>
      <c r="GX4" s="792"/>
      <c r="GY4" s="792"/>
      <c r="GZ4" s="792"/>
      <c r="HA4" s="792"/>
      <c r="HB4" s="792"/>
      <c r="HC4" s="792"/>
      <c r="HD4" s="792"/>
      <c r="HE4" s="792"/>
      <c r="HF4" s="792"/>
      <c r="HG4" s="792"/>
      <c r="HH4" s="792"/>
      <c r="HI4" s="792"/>
      <c r="HJ4" s="792"/>
      <c r="HK4" s="792"/>
      <c r="HL4" s="792"/>
      <c r="HM4" s="792"/>
      <c r="HN4" s="792"/>
      <c r="HO4" s="792"/>
      <c r="HP4" s="792"/>
      <c r="HQ4" s="792"/>
      <c r="HR4" s="792"/>
      <c r="HS4" s="792"/>
      <c r="HT4" s="792"/>
      <c r="HU4" s="792"/>
      <c r="HV4" s="792"/>
      <c r="HW4" s="792"/>
      <c r="HX4" s="792"/>
      <c r="HY4" s="792"/>
      <c r="HZ4" s="792"/>
      <c r="IA4" s="792"/>
      <c r="IB4" s="792"/>
      <c r="IC4" s="792"/>
      <c r="ID4" s="792"/>
      <c r="IE4" s="792"/>
      <c r="IF4" s="792"/>
      <c r="IG4" s="792"/>
      <c r="IH4" s="792"/>
      <c r="II4" s="792"/>
      <c r="IJ4" s="792"/>
      <c r="IK4" s="792"/>
      <c r="IL4" s="792"/>
      <c r="IM4" s="792"/>
      <c r="IN4" s="792"/>
      <c r="IO4" s="792"/>
      <c r="IP4" s="792"/>
      <c r="IQ4" s="792"/>
      <c r="IR4" s="792"/>
      <c r="IS4" s="792"/>
      <c r="IT4" s="792"/>
      <c r="IU4" s="792"/>
      <c r="IV4" s="792"/>
    </row>
    <row r="5" spans="1:256" s="141" customFormat="1" ht="13.5" customHeight="1">
      <c r="A5" s="87" t="s">
        <v>277</v>
      </c>
      <c r="B5" s="87"/>
      <c r="C5" s="87"/>
      <c r="D5" s="87"/>
      <c r="E5" s="87"/>
      <c r="F5" s="87"/>
      <c r="G5" s="87"/>
      <c r="H5" s="87"/>
      <c r="I5" s="127"/>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790"/>
      <c r="IP5" s="790"/>
      <c r="IQ5" s="790"/>
      <c r="IR5" s="790"/>
      <c r="IS5" s="790"/>
      <c r="IT5" s="790"/>
      <c r="IU5" s="790"/>
      <c r="IV5" s="790"/>
    </row>
    <row r="6" spans="1:256">
      <c r="A6" s="125"/>
      <c r="B6" s="125"/>
      <c r="C6" s="125"/>
      <c r="D6" s="125"/>
      <c r="E6" s="124"/>
      <c r="F6" s="125"/>
      <c r="G6" s="125"/>
      <c r="H6" s="125"/>
      <c r="I6" s="126"/>
    </row>
    <row r="7" spans="1:256" ht="22.5">
      <c r="A7" s="793" t="s">
        <v>81</v>
      </c>
      <c r="B7" s="793" t="s">
        <v>82</v>
      </c>
      <c r="C7" s="793" t="s">
        <v>83</v>
      </c>
      <c r="D7" s="793" t="s">
        <v>84</v>
      </c>
      <c r="E7" s="793" t="s">
        <v>85</v>
      </c>
      <c r="F7" s="793" t="s">
        <v>86</v>
      </c>
      <c r="G7" s="793" t="s">
        <v>87</v>
      </c>
      <c r="H7" s="794" t="s">
        <v>17</v>
      </c>
      <c r="I7" s="795" t="s">
        <v>39</v>
      </c>
      <c r="J7" s="792"/>
      <c r="K7" s="792"/>
      <c r="L7" s="792"/>
      <c r="M7" s="796"/>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2"/>
      <c r="AY7" s="792"/>
      <c r="AZ7" s="792"/>
      <c r="BA7" s="792"/>
      <c r="BB7" s="792"/>
      <c r="BC7" s="792"/>
      <c r="BD7" s="792"/>
      <c r="BE7" s="792"/>
      <c r="BF7" s="792"/>
      <c r="BG7" s="792"/>
      <c r="BH7" s="792"/>
      <c r="BI7" s="792"/>
      <c r="BJ7" s="792"/>
      <c r="BK7" s="792"/>
      <c r="BL7" s="792"/>
      <c r="BM7" s="792"/>
      <c r="BN7" s="792"/>
      <c r="BO7" s="792"/>
      <c r="BP7" s="792"/>
      <c r="BQ7" s="792"/>
      <c r="BR7" s="792"/>
      <c r="BS7" s="792"/>
      <c r="BT7" s="792"/>
      <c r="BU7" s="792"/>
      <c r="BV7" s="792"/>
      <c r="BW7" s="792"/>
      <c r="BX7" s="792"/>
      <c r="BY7" s="792"/>
      <c r="BZ7" s="792"/>
      <c r="CA7" s="792"/>
      <c r="CB7" s="792"/>
      <c r="CC7" s="792"/>
      <c r="CD7" s="792"/>
      <c r="CE7" s="792"/>
      <c r="CF7" s="792"/>
      <c r="CG7" s="792"/>
      <c r="CH7" s="792"/>
      <c r="CI7" s="792"/>
      <c r="CJ7" s="792"/>
      <c r="CK7" s="792"/>
      <c r="CL7" s="792"/>
      <c r="CM7" s="792"/>
      <c r="CN7" s="792"/>
      <c r="CO7" s="792"/>
      <c r="CP7" s="792"/>
      <c r="CQ7" s="792"/>
      <c r="CR7" s="792"/>
      <c r="CS7" s="792"/>
      <c r="CT7" s="792"/>
      <c r="CU7" s="792"/>
      <c r="CV7" s="792"/>
      <c r="CW7" s="792"/>
      <c r="CX7" s="792"/>
      <c r="CY7" s="792"/>
      <c r="CZ7" s="792"/>
      <c r="DA7" s="792"/>
      <c r="DB7" s="792"/>
      <c r="DC7" s="792"/>
      <c r="DD7" s="792"/>
      <c r="DE7" s="792"/>
      <c r="DF7" s="792"/>
      <c r="DG7" s="792"/>
      <c r="DH7" s="792"/>
      <c r="DI7" s="792"/>
      <c r="DJ7" s="792"/>
      <c r="DK7" s="792"/>
      <c r="DL7" s="792"/>
      <c r="DM7" s="792"/>
      <c r="DN7" s="792"/>
      <c r="DO7" s="792"/>
      <c r="DP7" s="792"/>
      <c r="DQ7" s="792"/>
      <c r="DR7" s="792"/>
      <c r="DS7" s="792"/>
      <c r="DT7" s="792"/>
      <c r="DU7" s="792"/>
      <c r="DV7" s="792"/>
      <c r="DW7" s="792"/>
      <c r="DX7" s="792"/>
      <c r="DY7" s="792"/>
      <c r="DZ7" s="792"/>
      <c r="EA7" s="792"/>
      <c r="EB7" s="792"/>
      <c r="EC7" s="792"/>
      <c r="ED7" s="792"/>
      <c r="EE7" s="792"/>
      <c r="EF7" s="792"/>
      <c r="EG7" s="792"/>
      <c r="EH7" s="792"/>
      <c r="EI7" s="792"/>
      <c r="EJ7" s="792"/>
      <c r="EK7" s="792"/>
      <c r="EL7" s="792"/>
      <c r="EM7" s="792"/>
      <c r="EN7" s="792"/>
      <c r="EO7" s="792"/>
      <c r="EP7" s="792"/>
      <c r="EQ7" s="792"/>
      <c r="ER7" s="792"/>
      <c r="ES7" s="792"/>
      <c r="ET7" s="792"/>
      <c r="EU7" s="792"/>
      <c r="EV7" s="792"/>
      <c r="EW7" s="792"/>
      <c r="EX7" s="792"/>
      <c r="EY7" s="792"/>
      <c r="EZ7" s="792"/>
      <c r="FA7" s="792"/>
      <c r="FB7" s="792"/>
      <c r="FC7" s="792"/>
      <c r="FD7" s="792"/>
      <c r="FE7" s="792"/>
      <c r="FF7" s="792"/>
      <c r="FG7" s="792"/>
      <c r="FH7" s="792"/>
      <c r="FI7" s="792"/>
      <c r="FJ7" s="792"/>
      <c r="FK7" s="792"/>
      <c r="FL7" s="792"/>
      <c r="FM7" s="792"/>
      <c r="FN7" s="792"/>
      <c r="FO7" s="792"/>
      <c r="FP7" s="792"/>
      <c r="FQ7" s="792"/>
      <c r="FR7" s="792"/>
      <c r="FS7" s="792"/>
      <c r="FT7" s="792"/>
      <c r="FU7" s="792"/>
      <c r="FV7" s="792"/>
      <c r="FW7" s="792"/>
      <c r="FX7" s="792"/>
      <c r="FY7" s="792"/>
      <c r="FZ7" s="792"/>
      <c r="GA7" s="792"/>
      <c r="GB7" s="792"/>
      <c r="GC7" s="792"/>
      <c r="GD7" s="792"/>
      <c r="GE7" s="792"/>
      <c r="GF7" s="792"/>
      <c r="GG7" s="792"/>
      <c r="GH7" s="792"/>
      <c r="GI7" s="792"/>
      <c r="GJ7" s="792"/>
      <c r="GK7" s="792"/>
      <c r="GL7" s="792"/>
      <c r="GM7" s="792"/>
      <c r="GN7" s="792"/>
      <c r="GO7" s="792"/>
      <c r="GP7" s="792"/>
      <c r="GQ7" s="792"/>
      <c r="GR7" s="792"/>
      <c r="GS7" s="792"/>
      <c r="GT7" s="792"/>
      <c r="GU7" s="792"/>
      <c r="GV7" s="792"/>
      <c r="GW7" s="792"/>
      <c r="GX7" s="792"/>
      <c r="GY7" s="792"/>
      <c r="GZ7" s="792"/>
      <c r="HA7" s="792"/>
      <c r="HB7" s="792"/>
      <c r="HC7" s="792"/>
      <c r="HD7" s="792"/>
      <c r="HE7" s="792"/>
      <c r="HF7" s="792"/>
      <c r="HG7" s="792"/>
      <c r="HH7" s="792"/>
      <c r="HI7" s="792"/>
      <c r="HJ7" s="792"/>
      <c r="HK7" s="792"/>
      <c r="HL7" s="792"/>
      <c r="HM7" s="792"/>
      <c r="HN7" s="792"/>
      <c r="HO7" s="792"/>
      <c r="HP7" s="792"/>
      <c r="HQ7" s="792"/>
      <c r="HR7" s="792"/>
      <c r="HS7" s="792"/>
      <c r="HT7" s="792"/>
      <c r="HU7" s="792"/>
      <c r="HV7" s="792"/>
      <c r="HW7" s="792"/>
      <c r="HX7" s="792"/>
      <c r="HY7" s="792"/>
      <c r="HZ7" s="792"/>
      <c r="IA7" s="792"/>
      <c r="IB7" s="792"/>
      <c r="IC7" s="792"/>
      <c r="ID7" s="792"/>
      <c r="IE7" s="792"/>
      <c r="IF7" s="792"/>
      <c r="IG7" s="792"/>
      <c r="IH7" s="792"/>
      <c r="II7" s="792"/>
      <c r="IJ7" s="792"/>
      <c r="IK7" s="792"/>
      <c r="IL7" s="792"/>
      <c r="IM7" s="792"/>
      <c r="IN7" s="792"/>
      <c r="IO7" s="792"/>
      <c r="IP7" s="792"/>
      <c r="IQ7" s="792"/>
      <c r="IR7" s="792"/>
      <c r="IS7" s="792"/>
      <c r="IT7" s="792"/>
      <c r="IU7" s="792"/>
      <c r="IV7" s="792"/>
    </row>
    <row r="8" spans="1:256" ht="12.75">
      <c r="A8" s="793" t="s">
        <v>88</v>
      </c>
      <c r="B8" s="793" t="s">
        <v>89</v>
      </c>
      <c r="C8" s="793">
        <v>3</v>
      </c>
      <c r="D8" s="793">
        <v>4</v>
      </c>
      <c r="E8" s="793">
        <v>5</v>
      </c>
      <c r="F8" s="793">
        <v>6</v>
      </c>
      <c r="G8" s="793">
        <v>7</v>
      </c>
      <c r="H8" s="794">
        <v>8</v>
      </c>
      <c r="I8" s="795">
        <v>9</v>
      </c>
      <c r="J8" s="792"/>
      <c r="K8" s="792"/>
      <c r="M8" s="792"/>
      <c r="N8" s="792"/>
      <c r="O8" s="792"/>
      <c r="P8" s="792"/>
      <c r="Q8" s="792"/>
      <c r="R8" s="792"/>
      <c r="S8" s="792"/>
      <c r="T8" s="792"/>
      <c r="U8" s="792"/>
      <c r="V8" s="792"/>
      <c r="W8" s="792"/>
      <c r="X8" s="792"/>
      <c r="Y8" s="792"/>
      <c r="Z8" s="792"/>
      <c r="AA8" s="792"/>
      <c r="AB8" s="792"/>
      <c r="AC8" s="792"/>
      <c r="AD8" s="792"/>
      <c r="AE8" s="792"/>
      <c r="AF8" s="792"/>
      <c r="AG8" s="792"/>
      <c r="AH8" s="792"/>
      <c r="AI8" s="792"/>
      <c r="AJ8" s="792"/>
      <c r="AK8" s="792"/>
      <c r="AL8" s="792"/>
      <c r="AM8" s="792"/>
      <c r="AN8" s="792"/>
      <c r="AO8" s="792"/>
      <c r="AP8" s="792"/>
      <c r="AQ8" s="792"/>
      <c r="AR8" s="792"/>
      <c r="AS8" s="792"/>
      <c r="AT8" s="792"/>
      <c r="AU8" s="792"/>
      <c r="AV8" s="792"/>
      <c r="AW8" s="792"/>
      <c r="AX8" s="792"/>
      <c r="AY8" s="792"/>
      <c r="AZ8" s="792"/>
      <c r="BA8" s="792"/>
      <c r="BB8" s="792"/>
      <c r="BC8" s="792"/>
      <c r="BD8" s="792"/>
      <c r="BE8" s="792"/>
      <c r="BF8" s="792"/>
      <c r="BG8" s="792"/>
      <c r="BH8" s="792"/>
      <c r="BI8" s="792"/>
      <c r="BJ8" s="792"/>
      <c r="BK8" s="792"/>
      <c r="BL8" s="792"/>
      <c r="BM8" s="792"/>
      <c r="BN8" s="792"/>
      <c r="BO8" s="792"/>
      <c r="BP8" s="792"/>
      <c r="BQ8" s="792"/>
      <c r="BR8" s="792"/>
      <c r="BS8" s="792"/>
      <c r="BT8" s="792"/>
      <c r="BU8" s="792"/>
      <c r="BV8" s="792"/>
      <c r="BW8" s="792"/>
      <c r="BX8" s="792"/>
      <c r="BY8" s="792"/>
      <c r="BZ8" s="792"/>
      <c r="CA8" s="792"/>
      <c r="CB8" s="792"/>
      <c r="CC8" s="792"/>
      <c r="CD8" s="792"/>
      <c r="CE8" s="792"/>
      <c r="CF8" s="792"/>
      <c r="CG8" s="792"/>
      <c r="CH8" s="792"/>
      <c r="CI8" s="792"/>
      <c r="CJ8" s="792"/>
      <c r="CK8" s="792"/>
      <c r="CL8" s="792"/>
      <c r="CM8" s="792"/>
      <c r="CN8" s="792"/>
      <c r="CO8" s="792"/>
      <c r="CP8" s="792"/>
      <c r="CQ8" s="792"/>
      <c r="CR8" s="792"/>
      <c r="CS8" s="792"/>
      <c r="CT8" s="792"/>
      <c r="CU8" s="792"/>
      <c r="CV8" s="792"/>
      <c r="CW8" s="792"/>
      <c r="CX8" s="792"/>
      <c r="CY8" s="792"/>
      <c r="CZ8" s="792"/>
      <c r="DA8" s="792"/>
      <c r="DB8" s="792"/>
      <c r="DC8" s="792"/>
      <c r="DD8" s="792"/>
      <c r="DE8" s="792"/>
      <c r="DF8" s="792"/>
      <c r="DG8" s="792"/>
      <c r="DH8" s="792"/>
      <c r="DI8" s="792"/>
      <c r="DJ8" s="792"/>
      <c r="DK8" s="792"/>
      <c r="DL8" s="792"/>
      <c r="DM8" s="792"/>
      <c r="DN8" s="792"/>
      <c r="DO8" s="792"/>
      <c r="DP8" s="792"/>
      <c r="DQ8" s="792"/>
      <c r="DR8" s="792"/>
      <c r="DS8" s="792"/>
      <c r="DT8" s="792"/>
      <c r="DU8" s="792"/>
      <c r="DV8" s="792"/>
      <c r="DW8" s="792"/>
      <c r="DX8" s="792"/>
      <c r="DY8" s="792"/>
      <c r="DZ8" s="792"/>
      <c r="EA8" s="792"/>
      <c r="EB8" s="792"/>
      <c r="EC8" s="792"/>
      <c r="ED8" s="792"/>
      <c r="EE8" s="792"/>
      <c r="EF8" s="792"/>
      <c r="EG8" s="792"/>
      <c r="EH8" s="792"/>
      <c r="EI8" s="792"/>
      <c r="EJ8" s="792"/>
      <c r="EK8" s="792"/>
      <c r="EL8" s="792"/>
      <c r="EM8" s="792"/>
      <c r="EN8" s="792"/>
      <c r="EO8" s="792"/>
      <c r="EP8" s="792"/>
      <c r="EQ8" s="792"/>
      <c r="ER8" s="792"/>
      <c r="ES8" s="792"/>
      <c r="ET8" s="792"/>
      <c r="EU8" s="792"/>
      <c r="EV8" s="792"/>
      <c r="EW8" s="792"/>
      <c r="EX8" s="792"/>
      <c r="EY8" s="792"/>
      <c r="EZ8" s="792"/>
      <c r="FA8" s="792"/>
      <c r="FB8" s="792"/>
      <c r="FC8" s="792"/>
      <c r="FD8" s="792"/>
      <c r="FE8" s="792"/>
      <c r="FF8" s="792"/>
      <c r="FG8" s="792"/>
      <c r="FH8" s="792"/>
      <c r="FI8" s="792"/>
      <c r="FJ8" s="792"/>
      <c r="FK8" s="792"/>
      <c r="FL8" s="792"/>
      <c r="FM8" s="792"/>
      <c r="FN8" s="792"/>
      <c r="FO8" s="792"/>
      <c r="FP8" s="792"/>
      <c r="FQ8" s="792"/>
      <c r="FR8" s="792"/>
      <c r="FS8" s="792"/>
      <c r="FT8" s="792"/>
      <c r="FU8" s="792"/>
      <c r="FV8" s="792"/>
      <c r="FW8" s="792"/>
      <c r="FX8" s="792"/>
      <c r="FY8" s="792"/>
      <c r="FZ8" s="792"/>
      <c r="GA8" s="792"/>
      <c r="GB8" s="792"/>
      <c r="GC8" s="792"/>
      <c r="GD8" s="792"/>
      <c r="GE8" s="792"/>
      <c r="GF8" s="792"/>
      <c r="GG8" s="792"/>
      <c r="GH8" s="792"/>
      <c r="GI8" s="792"/>
      <c r="GJ8" s="792"/>
      <c r="GK8" s="792"/>
      <c r="GL8" s="792"/>
      <c r="GM8" s="792"/>
      <c r="GN8" s="792"/>
      <c r="GO8" s="792"/>
      <c r="GP8" s="792"/>
      <c r="GQ8" s="792"/>
      <c r="GR8" s="792"/>
      <c r="GS8" s="792"/>
      <c r="GT8" s="792"/>
      <c r="GU8" s="792"/>
      <c r="GV8" s="792"/>
      <c r="GW8" s="792"/>
      <c r="GX8" s="792"/>
      <c r="GY8" s="792"/>
      <c r="GZ8" s="792"/>
      <c r="HA8" s="792"/>
      <c r="HB8" s="792"/>
      <c r="HC8" s="792"/>
      <c r="HD8" s="792"/>
      <c r="HE8" s="792"/>
      <c r="HF8" s="792"/>
      <c r="HG8" s="792"/>
      <c r="HH8" s="792"/>
      <c r="HI8" s="792"/>
      <c r="HJ8" s="792"/>
      <c r="HK8" s="792"/>
      <c r="HL8" s="792"/>
      <c r="HM8" s="792"/>
      <c r="HN8" s="792"/>
      <c r="HO8" s="792"/>
      <c r="HP8" s="792"/>
      <c r="HQ8" s="792"/>
      <c r="HR8" s="792"/>
      <c r="HS8" s="792"/>
      <c r="HT8" s="792"/>
      <c r="HU8" s="792"/>
      <c r="HV8" s="792"/>
      <c r="HW8" s="792"/>
      <c r="HX8" s="792"/>
      <c r="HY8" s="792"/>
      <c r="HZ8" s="792"/>
      <c r="IA8" s="792"/>
      <c r="IB8" s="792"/>
      <c r="IC8" s="792"/>
      <c r="ID8" s="792"/>
      <c r="IE8" s="792"/>
      <c r="IF8" s="792"/>
      <c r="IG8" s="792"/>
      <c r="IH8" s="792"/>
      <c r="II8" s="792"/>
      <c r="IJ8" s="792"/>
      <c r="IK8" s="792"/>
      <c r="IL8" s="792"/>
      <c r="IM8" s="792"/>
      <c r="IN8" s="792"/>
      <c r="IO8" s="792"/>
      <c r="IP8" s="792"/>
      <c r="IQ8" s="792"/>
      <c r="IR8" s="792"/>
      <c r="IS8" s="792"/>
      <c r="IT8" s="792"/>
      <c r="IU8" s="792"/>
      <c r="IV8" s="792"/>
    </row>
    <row r="9" spans="1:256" ht="21" customHeight="1">
      <c r="A9" s="797"/>
      <c r="B9" s="798"/>
      <c r="C9" s="798" t="s">
        <v>108</v>
      </c>
      <c r="D9" s="798" t="s">
        <v>109</v>
      </c>
      <c r="E9" s="798"/>
      <c r="F9" s="799"/>
      <c r="G9" s="800"/>
      <c r="H9" s="179">
        <f>H10+H146+H103+H111</f>
        <v>0</v>
      </c>
      <c r="I9" s="791"/>
      <c r="K9" s="792"/>
      <c r="L9" s="792"/>
      <c r="M9" s="792"/>
      <c r="N9" s="792"/>
      <c r="O9" s="792"/>
      <c r="P9" s="792"/>
      <c r="Q9" s="792"/>
      <c r="R9" s="792"/>
      <c r="S9" s="792"/>
      <c r="T9" s="792"/>
      <c r="U9" s="792"/>
      <c r="V9" s="792"/>
      <c r="W9" s="792"/>
      <c r="X9" s="792"/>
      <c r="Y9" s="792"/>
      <c r="Z9" s="792"/>
      <c r="AA9" s="792"/>
      <c r="AB9" s="792"/>
      <c r="AC9" s="792"/>
      <c r="AD9" s="792"/>
      <c r="AE9" s="792"/>
      <c r="AF9" s="792"/>
      <c r="AG9" s="792"/>
      <c r="AH9" s="792"/>
      <c r="AI9" s="792"/>
      <c r="AJ9" s="792"/>
      <c r="AK9" s="792"/>
      <c r="AL9" s="792"/>
      <c r="AM9" s="792"/>
      <c r="AN9" s="792"/>
      <c r="AO9" s="792"/>
      <c r="AP9" s="792"/>
      <c r="AQ9" s="792"/>
      <c r="AR9" s="792"/>
      <c r="AS9" s="792"/>
      <c r="AT9" s="792"/>
      <c r="AU9" s="792"/>
      <c r="AV9" s="792"/>
      <c r="AW9" s="792"/>
      <c r="AX9" s="792"/>
      <c r="AY9" s="792"/>
      <c r="AZ9" s="792"/>
      <c r="BA9" s="792"/>
      <c r="BB9" s="792"/>
      <c r="BC9" s="792"/>
      <c r="BD9" s="792"/>
      <c r="BE9" s="792"/>
      <c r="BF9" s="792"/>
      <c r="BG9" s="792"/>
      <c r="BH9" s="792"/>
      <c r="BI9" s="792"/>
      <c r="BJ9" s="792"/>
      <c r="BK9" s="792"/>
      <c r="BL9" s="792"/>
      <c r="BM9" s="792"/>
      <c r="BN9" s="792"/>
      <c r="BO9" s="792"/>
      <c r="BP9" s="792"/>
      <c r="BQ9" s="792"/>
      <c r="BR9" s="792"/>
      <c r="BS9" s="792"/>
      <c r="BT9" s="792"/>
      <c r="BU9" s="792"/>
      <c r="BV9" s="792"/>
      <c r="BW9" s="792"/>
      <c r="BX9" s="792"/>
      <c r="BY9" s="792"/>
      <c r="BZ9" s="792"/>
      <c r="CA9" s="792"/>
      <c r="CB9" s="792"/>
      <c r="CC9" s="792"/>
      <c r="CD9" s="792"/>
      <c r="CE9" s="792"/>
      <c r="CF9" s="792"/>
      <c r="CG9" s="792"/>
      <c r="CH9" s="792"/>
      <c r="CI9" s="792"/>
      <c r="CJ9" s="792"/>
      <c r="CK9" s="792"/>
      <c r="CL9" s="792"/>
      <c r="CM9" s="792"/>
      <c r="CN9" s="792"/>
      <c r="CO9" s="792"/>
      <c r="CP9" s="792"/>
      <c r="CQ9" s="792"/>
      <c r="CR9" s="792"/>
      <c r="CS9" s="792"/>
      <c r="CT9" s="792"/>
      <c r="CU9" s="792"/>
      <c r="CV9" s="792"/>
      <c r="CW9" s="792"/>
      <c r="CX9" s="792"/>
      <c r="CY9" s="792"/>
      <c r="CZ9" s="792"/>
      <c r="DA9" s="792"/>
      <c r="DB9" s="792"/>
      <c r="DC9" s="792"/>
      <c r="DD9" s="792"/>
      <c r="DE9" s="792"/>
      <c r="DF9" s="792"/>
      <c r="DG9" s="792"/>
      <c r="DH9" s="792"/>
      <c r="DI9" s="792"/>
      <c r="DJ9" s="792"/>
      <c r="DK9" s="792"/>
      <c r="DL9" s="792"/>
      <c r="DM9" s="792"/>
      <c r="DN9" s="792"/>
      <c r="DO9" s="792"/>
      <c r="DP9" s="792"/>
      <c r="DQ9" s="792"/>
      <c r="DR9" s="792"/>
      <c r="DS9" s="792"/>
      <c r="DT9" s="792"/>
      <c r="DU9" s="792"/>
      <c r="DV9" s="792"/>
      <c r="DW9" s="792"/>
      <c r="DX9" s="792"/>
      <c r="DY9" s="792"/>
      <c r="DZ9" s="792"/>
      <c r="EA9" s="792"/>
      <c r="EB9" s="792"/>
      <c r="EC9" s="792"/>
      <c r="ED9" s="792"/>
      <c r="EE9" s="792"/>
      <c r="EF9" s="792"/>
      <c r="EG9" s="792"/>
      <c r="EH9" s="792"/>
      <c r="EI9" s="792"/>
      <c r="EJ9" s="792"/>
      <c r="EK9" s="792"/>
      <c r="EL9" s="792"/>
      <c r="EM9" s="792"/>
      <c r="EN9" s="792"/>
      <c r="EO9" s="792"/>
      <c r="EP9" s="792"/>
      <c r="EQ9" s="792"/>
      <c r="ER9" s="792"/>
      <c r="ES9" s="792"/>
      <c r="ET9" s="792"/>
      <c r="EU9" s="792"/>
      <c r="EV9" s="792"/>
      <c r="EW9" s="792"/>
      <c r="EX9" s="792"/>
      <c r="EY9" s="792"/>
      <c r="EZ9" s="792"/>
      <c r="FA9" s="792"/>
      <c r="FB9" s="792"/>
      <c r="FC9" s="792"/>
      <c r="FD9" s="792"/>
      <c r="FE9" s="792"/>
      <c r="FF9" s="792"/>
      <c r="FG9" s="792"/>
      <c r="FH9" s="792"/>
      <c r="FI9" s="792"/>
      <c r="FJ9" s="792"/>
      <c r="FK9" s="792"/>
      <c r="FL9" s="792"/>
      <c r="FM9" s="792"/>
      <c r="FN9" s="792"/>
      <c r="FO9" s="792"/>
      <c r="FP9" s="792"/>
      <c r="FQ9" s="792"/>
      <c r="FR9" s="792"/>
      <c r="FS9" s="792"/>
      <c r="FT9" s="792"/>
      <c r="FU9" s="792"/>
      <c r="FV9" s="792"/>
      <c r="FW9" s="792"/>
      <c r="FX9" s="792"/>
      <c r="FY9" s="792"/>
      <c r="FZ9" s="792"/>
      <c r="GA9" s="792"/>
      <c r="GB9" s="792"/>
      <c r="GC9" s="792"/>
      <c r="GD9" s="792"/>
      <c r="GE9" s="792"/>
      <c r="GF9" s="792"/>
      <c r="GG9" s="792"/>
      <c r="GH9" s="792"/>
      <c r="GI9" s="792"/>
      <c r="GJ9" s="792"/>
      <c r="GK9" s="792"/>
      <c r="GL9" s="792"/>
      <c r="GM9" s="792"/>
      <c r="GN9" s="792"/>
      <c r="GO9" s="792"/>
      <c r="GP9" s="792"/>
      <c r="GQ9" s="792"/>
      <c r="GR9" s="792"/>
      <c r="GS9" s="792"/>
      <c r="GT9" s="792"/>
      <c r="GU9" s="792"/>
      <c r="GV9" s="792"/>
      <c r="GW9" s="792"/>
      <c r="GX9" s="792"/>
      <c r="GY9" s="792"/>
      <c r="GZ9" s="792"/>
      <c r="HA9" s="792"/>
      <c r="HB9" s="792"/>
      <c r="HC9" s="792"/>
      <c r="HD9" s="792"/>
      <c r="HE9" s="792"/>
      <c r="HF9" s="792"/>
      <c r="HG9" s="792"/>
      <c r="HH9" s="792"/>
      <c r="HI9" s="792"/>
      <c r="HJ9" s="792"/>
      <c r="HK9" s="792"/>
      <c r="HL9" s="792"/>
      <c r="HM9" s="792"/>
      <c r="HN9" s="792"/>
      <c r="HO9" s="792"/>
      <c r="HP9" s="792"/>
      <c r="HQ9" s="792"/>
      <c r="HR9" s="792"/>
      <c r="HS9" s="792"/>
      <c r="HT9" s="792"/>
      <c r="HU9" s="792"/>
      <c r="HV9" s="792"/>
      <c r="HW9" s="792"/>
      <c r="HX9" s="792"/>
      <c r="HY9" s="792"/>
      <c r="HZ9" s="792"/>
      <c r="IA9" s="792"/>
      <c r="IB9" s="792"/>
      <c r="IC9" s="792"/>
      <c r="ID9" s="792"/>
      <c r="IE9" s="792"/>
      <c r="IF9" s="792"/>
      <c r="IG9" s="792"/>
      <c r="IH9" s="792"/>
      <c r="II9" s="792"/>
      <c r="IJ9" s="792"/>
      <c r="IK9" s="792"/>
      <c r="IL9" s="792"/>
      <c r="IM9" s="792"/>
      <c r="IN9" s="792"/>
      <c r="IO9" s="792"/>
      <c r="IP9" s="792"/>
      <c r="IQ9" s="792"/>
      <c r="IR9" s="792"/>
      <c r="IS9" s="792"/>
      <c r="IT9" s="792"/>
      <c r="IU9" s="792"/>
      <c r="IV9" s="792"/>
    </row>
    <row r="10" spans="1:256" s="471" customFormat="1" ht="13.5" customHeight="1">
      <c r="A10" s="801"/>
      <c r="B10" s="801"/>
      <c r="C10" s="802">
        <v>1</v>
      </c>
      <c r="D10" s="802" t="s">
        <v>110</v>
      </c>
      <c r="E10" s="803"/>
      <c r="F10" s="804"/>
      <c r="G10" s="805"/>
      <c r="H10" s="805">
        <f>SUM(H11:H94,H101:H102)</f>
        <v>0</v>
      </c>
      <c r="I10" s="806"/>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2"/>
      <c r="AY10" s="792"/>
      <c r="AZ10" s="792"/>
      <c r="BA10" s="792"/>
      <c r="BB10" s="792"/>
      <c r="BC10" s="792"/>
      <c r="BD10" s="792"/>
      <c r="BE10" s="792"/>
      <c r="BF10" s="792"/>
      <c r="BG10" s="792"/>
      <c r="BH10" s="792"/>
      <c r="BI10" s="792"/>
      <c r="BJ10" s="792"/>
      <c r="BK10" s="792"/>
      <c r="BL10" s="792"/>
      <c r="BM10" s="792"/>
      <c r="BN10" s="792"/>
      <c r="BO10" s="792"/>
      <c r="BP10" s="792"/>
      <c r="BQ10" s="792"/>
      <c r="BR10" s="792"/>
      <c r="BS10" s="792"/>
      <c r="BT10" s="792"/>
      <c r="BU10" s="792"/>
      <c r="BV10" s="792"/>
      <c r="BW10" s="792"/>
      <c r="BX10" s="792"/>
      <c r="BY10" s="792"/>
      <c r="BZ10" s="792"/>
      <c r="CA10" s="792"/>
      <c r="CB10" s="792"/>
      <c r="CC10" s="792"/>
      <c r="CD10" s="792"/>
      <c r="CE10" s="792"/>
      <c r="CF10" s="792"/>
      <c r="CG10" s="792"/>
      <c r="CH10" s="792"/>
      <c r="CI10" s="792"/>
      <c r="CJ10" s="792"/>
      <c r="CK10" s="792"/>
      <c r="CL10" s="792"/>
      <c r="CM10" s="792"/>
      <c r="CN10" s="792"/>
      <c r="CO10" s="792"/>
      <c r="CP10" s="792"/>
      <c r="CQ10" s="792"/>
      <c r="CR10" s="792"/>
      <c r="CS10" s="792"/>
      <c r="CT10" s="792"/>
      <c r="CU10" s="792"/>
      <c r="CV10" s="792"/>
      <c r="CW10" s="792"/>
      <c r="CX10" s="792"/>
      <c r="CY10" s="792"/>
      <c r="CZ10" s="792"/>
      <c r="DA10" s="792"/>
      <c r="DB10" s="792"/>
      <c r="DC10" s="792"/>
      <c r="DD10" s="792"/>
      <c r="DE10" s="792"/>
      <c r="DF10" s="792"/>
      <c r="DG10" s="792"/>
      <c r="DH10" s="792"/>
      <c r="DI10" s="792"/>
      <c r="DJ10" s="792"/>
      <c r="DK10" s="792"/>
      <c r="DL10" s="792"/>
      <c r="DM10" s="792"/>
      <c r="DN10" s="792"/>
      <c r="DO10" s="792"/>
      <c r="DP10" s="792"/>
      <c r="DQ10" s="792"/>
      <c r="DR10" s="792"/>
      <c r="DS10" s="792"/>
      <c r="DT10" s="792"/>
      <c r="DU10" s="792"/>
      <c r="DV10" s="792"/>
      <c r="DW10" s="792"/>
      <c r="DX10" s="792"/>
      <c r="DY10" s="792"/>
      <c r="DZ10" s="792"/>
      <c r="EA10" s="792"/>
      <c r="EB10" s="792"/>
      <c r="EC10" s="792"/>
      <c r="ED10" s="792"/>
      <c r="EE10" s="792"/>
      <c r="EF10" s="792"/>
      <c r="EG10" s="792"/>
      <c r="EH10" s="792"/>
      <c r="EI10" s="792"/>
      <c r="EJ10" s="792"/>
      <c r="EK10" s="792"/>
      <c r="EL10" s="792"/>
      <c r="EM10" s="792"/>
      <c r="EN10" s="792"/>
      <c r="EO10" s="792"/>
      <c r="EP10" s="792"/>
      <c r="EQ10" s="792"/>
      <c r="ER10" s="792"/>
      <c r="ES10" s="792"/>
      <c r="ET10" s="792"/>
      <c r="EU10" s="792"/>
      <c r="EV10" s="792"/>
      <c r="EW10" s="792"/>
      <c r="EX10" s="792"/>
      <c r="EY10" s="792"/>
      <c r="EZ10" s="792"/>
      <c r="FA10" s="792"/>
      <c r="FB10" s="792"/>
      <c r="FC10" s="792"/>
      <c r="FD10" s="792"/>
      <c r="FE10" s="792"/>
      <c r="FF10" s="792"/>
      <c r="FG10" s="792"/>
      <c r="FH10" s="792"/>
      <c r="FI10" s="792"/>
      <c r="FJ10" s="792"/>
      <c r="FK10" s="792"/>
      <c r="FL10" s="792"/>
      <c r="FM10" s="792"/>
      <c r="FN10" s="792"/>
      <c r="FO10" s="792"/>
      <c r="FP10" s="792"/>
      <c r="FQ10" s="792"/>
      <c r="FR10" s="792"/>
      <c r="FS10" s="792"/>
      <c r="FT10" s="792"/>
      <c r="FU10" s="792"/>
      <c r="FV10" s="792"/>
      <c r="FW10" s="792"/>
      <c r="FX10" s="792"/>
      <c r="FY10" s="792"/>
      <c r="FZ10" s="792"/>
      <c r="GA10" s="792"/>
      <c r="GB10" s="792"/>
      <c r="GC10" s="792"/>
      <c r="GD10" s="792"/>
      <c r="GE10" s="792"/>
      <c r="GF10" s="792"/>
      <c r="GG10" s="792"/>
      <c r="GH10" s="792"/>
      <c r="GI10" s="792"/>
      <c r="GJ10" s="792"/>
      <c r="GK10" s="792"/>
      <c r="GL10" s="792"/>
      <c r="GM10" s="792"/>
      <c r="GN10" s="792"/>
      <c r="GO10" s="792"/>
      <c r="GP10" s="792"/>
      <c r="GQ10" s="792"/>
      <c r="GR10" s="792"/>
      <c r="GS10" s="792"/>
      <c r="GT10" s="792"/>
      <c r="GU10" s="792"/>
      <c r="GV10" s="792"/>
      <c r="GW10" s="792"/>
      <c r="GX10" s="792"/>
      <c r="GY10" s="792"/>
      <c r="GZ10" s="792"/>
      <c r="HA10" s="792"/>
      <c r="HB10" s="792"/>
      <c r="HC10" s="792"/>
      <c r="HD10" s="792"/>
      <c r="HE10" s="792"/>
      <c r="HF10" s="792"/>
      <c r="HG10" s="792"/>
      <c r="HH10" s="792"/>
      <c r="HI10" s="792"/>
      <c r="HJ10" s="792"/>
      <c r="HK10" s="792"/>
      <c r="HL10" s="792"/>
      <c r="HM10" s="792"/>
      <c r="HN10" s="792"/>
      <c r="HO10" s="792"/>
      <c r="HP10" s="792"/>
      <c r="HQ10" s="792"/>
      <c r="HR10" s="792"/>
      <c r="HS10" s="792"/>
      <c r="HT10" s="792"/>
      <c r="HU10" s="792"/>
      <c r="HV10" s="792"/>
      <c r="HW10" s="792"/>
      <c r="HX10" s="792"/>
      <c r="HY10" s="792"/>
      <c r="HZ10" s="792"/>
      <c r="IA10" s="792"/>
      <c r="IB10" s="792"/>
      <c r="IC10" s="792"/>
      <c r="ID10" s="792"/>
      <c r="IE10" s="792"/>
      <c r="IF10" s="792"/>
      <c r="IG10" s="792"/>
      <c r="IH10" s="792"/>
      <c r="II10" s="792"/>
      <c r="IJ10" s="792"/>
      <c r="IK10" s="792"/>
      <c r="IL10" s="792"/>
      <c r="IM10" s="792"/>
      <c r="IN10" s="792"/>
      <c r="IO10" s="792"/>
      <c r="IP10" s="792"/>
      <c r="IQ10" s="792"/>
      <c r="IR10" s="792"/>
      <c r="IS10" s="792"/>
      <c r="IT10" s="792"/>
      <c r="IU10" s="792"/>
      <c r="IV10" s="792"/>
    </row>
    <row r="11" spans="1:256" s="471" customFormat="1" ht="13.5" customHeight="1">
      <c r="A11" s="492">
        <v>1</v>
      </c>
      <c r="B11" s="493" t="s">
        <v>111</v>
      </c>
      <c r="C11" s="493">
        <v>115101201</v>
      </c>
      <c r="D11" s="493" t="s">
        <v>254</v>
      </c>
      <c r="E11" s="493" t="s">
        <v>252</v>
      </c>
      <c r="F11" s="494">
        <v>32</v>
      </c>
      <c r="G11" s="144"/>
      <c r="H11" s="495">
        <f t="shared" ref="H11:H21" si="0">F11*G11</f>
        <v>0</v>
      </c>
      <c r="I11" s="506" t="s">
        <v>623</v>
      </c>
      <c r="J11" s="807"/>
      <c r="O11" s="808"/>
    </row>
    <row r="12" spans="1:256" s="471" customFormat="1" ht="13.5" customHeight="1">
      <c r="A12" s="492">
        <v>2</v>
      </c>
      <c r="B12" s="493" t="s">
        <v>111</v>
      </c>
      <c r="C12" s="493">
        <v>115101301</v>
      </c>
      <c r="D12" s="493" t="s">
        <v>255</v>
      </c>
      <c r="E12" s="493" t="s">
        <v>256</v>
      </c>
      <c r="F12" s="494">
        <v>4</v>
      </c>
      <c r="G12" s="144"/>
      <c r="H12" s="495">
        <f t="shared" si="0"/>
        <v>0</v>
      </c>
      <c r="I12" s="506" t="s">
        <v>623</v>
      </c>
      <c r="J12" s="807"/>
      <c r="O12" s="808"/>
    </row>
    <row r="13" spans="1:256" s="471" customFormat="1" ht="13.5" customHeight="1">
      <c r="A13" s="492">
        <v>3</v>
      </c>
      <c r="B13" s="493" t="s">
        <v>111</v>
      </c>
      <c r="C13" s="493">
        <v>119001402</v>
      </c>
      <c r="D13" s="493" t="s">
        <v>257</v>
      </c>
      <c r="E13" s="493" t="s">
        <v>164</v>
      </c>
      <c r="F13" s="507">
        <v>1.5</v>
      </c>
      <c r="G13" s="144"/>
      <c r="H13" s="495">
        <f t="shared" si="0"/>
        <v>0</v>
      </c>
      <c r="I13" s="506" t="s">
        <v>623</v>
      </c>
      <c r="J13" s="807"/>
      <c r="O13" s="808"/>
    </row>
    <row r="14" spans="1:256" s="471" customFormat="1" ht="13.5" customHeight="1">
      <c r="A14" s="492">
        <v>4</v>
      </c>
      <c r="B14" s="493" t="s">
        <v>111</v>
      </c>
      <c r="C14" s="493">
        <v>119001406</v>
      </c>
      <c r="D14" s="493" t="s">
        <v>258</v>
      </c>
      <c r="E14" s="493" t="s">
        <v>164</v>
      </c>
      <c r="F14" s="507">
        <v>1.5</v>
      </c>
      <c r="G14" s="144"/>
      <c r="H14" s="495">
        <f t="shared" si="0"/>
        <v>0</v>
      </c>
      <c r="I14" s="506" t="s">
        <v>623</v>
      </c>
    </row>
    <row r="15" spans="1:256" s="471" customFormat="1" ht="13.5" customHeight="1">
      <c r="A15" s="492">
        <v>5</v>
      </c>
      <c r="B15" s="493" t="s">
        <v>111</v>
      </c>
      <c r="C15" s="493">
        <v>119001412</v>
      </c>
      <c r="D15" s="493" t="s">
        <v>259</v>
      </c>
      <c r="E15" s="493" t="s">
        <v>164</v>
      </c>
      <c r="F15" s="507">
        <v>1.5</v>
      </c>
      <c r="G15" s="144"/>
      <c r="H15" s="495">
        <f t="shared" si="0"/>
        <v>0</v>
      </c>
      <c r="I15" s="506" t="s">
        <v>623</v>
      </c>
      <c r="J15" s="809"/>
      <c r="K15" s="809"/>
      <c r="L15" s="809"/>
      <c r="O15" s="808"/>
    </row>
    <row r="16" spans="1:256" s="471" customFormat="1" ht="13.5" customHeight="1">
      <c r="A16" s="492">
        <v>6</v>
      </c>
      <c r="B16" s="493" t="s">
        <v>111</v>
      </c>
      <c r="C16" s="493">
        <v>119001422</v>
      </c>
      <c r="D16" s="493" t="s">
        <v>260</v>
      </c>
      <c r="E16" s="493" t="s">
        <v>164</v>
      </c>
      <c r="F16" s="507">
        <v>5</v>
      </c>
      <c r="G16" s="144"/>
      <c r="H16" s="495">
        <f t="shared" si="0"/>
        <v>0</v>
      </c>
      <c r="I16" s="506" t="s">
        <v>623</v>
      </c>
    </row>
    <row r="17" spans="1:11" s="430" customFormat="1" ht="13.5" customHeight="1">
      <c r="A17" s="362">
        <v>7</v>
      </c>
      <c r="B17" s="363" t="s">
        <v>111</v>
      </c>
      <c r="C17" s="364">
        <v>121112003</v>
      </c>
      <c r="D17" s="364" t="s">
        <v>424</v>
      </c>
      <c r="E17" s="364" t="s">
        <v>113</v>
      </c>
      <c r="F17" s="508">
        <f>SUM(F18:F20)</f>
        <v>38.54</v>
      </c>
      <c r="G17" s="152"/>
      <c r="H17" s="509">
        <f>F17*G17</f>
        <v>0</v>
      </c>
      <c r="I17" s="366" t="s">
        <v>623</v>
      </c>
      <c r="J17" s="183"/>
    </row>
    <row r="18" spans="1:11" s="430" customFormat="1" ht="13.5" customHeight="1">
      <c r="A18" s="362"/>
      <c r="B18" s="364"/>
      <c r="C18" s="364"/>
      <c r="D18" s="511" t="s">
        <v>825</v>
      </c>
      <c r="E18" s="364"/>
      <c r="F18" s="512">
        <f>15*0.8</f>
        <v>12</v>
      </c>
      <c r="G18" s="513"/>
      <c r="H18" s="509"/>
      <c r="I18" s="366"/>
      <c r="J18" s="510"/>
    </row>
    <row r="19" spans="1:11" s="430" customFormat="1" ht="13.5" customHeight="1">
      <c r="A19" s="362"/>
      <c r="B19" s="364"/>
      <c r="C19" s="364"/>
      <c r="D19" s="511" t="s">
        <v>826</v>
      </c>
      <c r="E19" s="364"/>
      <c r="F19" s="512">
        <f>5*0.8</f>
        <v>4</v>
      </c>
      <c r="G19" s="513"/>
      <c r="H19" s="509"/>
      <c r="I19" s="366"/>
      <c r="J19" s="510"/>
    </row>
    <row r="20" spans="1:11" s="430" customFormat="1" ht="13.5" customHeight="1">
      <c r="A20" s="362"/>
      <c r="B20" s="364"/>
      <c r="C20" s="364"/>
      <c r="D20" s="511" t="s">
        <v>568</v>
      </c>
      <c r="E20" s="364"/>
      <c r="F20" s="512">
        <f>4.6*4.9</f>
        <v>22.54</v>
      </c>
      <c r="G20" s="513"/>
      <c r="H20" s="509"/>
      <c r="I20" s="366"/>
      <c r="J20" s="510"/>
    </row>
    <row r="21" spans="1:11" s="471" customFormat="1" ht="13.5" customHeight="1">
      <c r="A21" s="492">
        <v>8</v>
      </c>
      <c r="B21" s="493" t="s">
        <v>111</v>
      </c>
      <c r="C21" s="493">
        <v>131251202</v>
      </c>
      <c r="D21" s="493" t="s">
        <v>560</v>
      </c>
      <c r="E21" s="493" t="s">
        <v>186</v>
      </c>
      <c r="F21" s="507">
        <f>SUM(F22:F23)</f>
        <v>38.568599999999989</v>
      </c>
      <c r="G21" s="144"/>
      <c r="H21" s="495">
        <f t="shared" si="0"/>
        <v>0</v>
      </c>
      <c r="I21" s="506" t="s">
        <v>623</v>
      </c>
      <c r="J21" s="810"/>
    </row>
    <row r="22" spans="1:11" s="471" customFormat="1" ht="27" customHeight="1">
      <c r="A22" s="492"/>
      <c r="B22" s="493"/>
      <c r="C22" s="515"/>
      <c r="D22" s="515" t="s">
        <v>805</v>
      </c>
      <c r="E22" s="515"/>
      <c r="F22" s="500">
        <f>((4.6*4.9)*3.1)*0.9</f>
        <v>62.886599999999994</v>
      </c>
      <c r="G22" s="516"/>
      <c r="H22" s="516"/>
      <c r="I22" s="506"/>
      <c r="J22" s="811"/>
    </row>
    <row r="23" spans="1:11" s="471" customFormat="1" ht="13.5" customHeight="1">
      <c r="A23" s="492"/>
      <c r="B23" s="493"/>
      <c r="C23" s="515"/>
      <c r="D23" s="515" t="s">
        <v>807</v>
      </c>
      <c r="E23" s="515"/>
      <c r="F23" s="500">
        <f>-((3.3*3)*2.6+(1.6*1.6)*0.5)*0.9</f>
        <v>-24.318000000000001</v>
      </c>
      <c r="G23" s="516"/>
      <c r="H23" s="516"/>
      <c r="I23" s="506"/>
      <c r="J23" s="811"/>
    </row>
    <row r="24" spans="1:11" s="305" customFormat="1" ht="13.5" customHeight="1">
      <c r="A24" s="518"/>
      <c r="B24" s="301"/>
      <c r="C24" s="302"/>
      <c r="D24" s="308" t="s">
        <v>543</v>
      </c>
      <c r="E24" s="302"/>
      <c r="F24" s="309"/>
      <c r="G24" s="303"/>
      <c r="H24" s="303"/>
      <c r="I24" s="519"/>
      <c r="K24" s="520"/>
    </row>
    <row r="25" spans="1:11" s="471" customFormat="1" ht="13.5" customHeight="1">
      <c r="A25" s="492">
        <v>9</v>
      </c>
      <c r="B25" s="493" t="s">
        <v>111</v>
      </c>
      <c r="C25" s="493">
        <v>131351201</v>
      </c>
      <c r="D25" s="493" t="s">
        <v>544</v>
      </c>
      <c r="E25" s="493" t="s">
        <v>186</v>
      </c>
      <c r="F25" s="507">
        <f>SUM(F26:F27)</f>
        <v>4.2854000000000001</v>
      </c>
      <c r="G25" s="144"/>
      <c r="H25" s="495">
        <f t="shared" ref="H25" si="1">F25*G25</f>
        <v>0</v>
      </c>
      <c r="I25" s="506" t="s">
        <v>623</v>
      </c>
      <c r="J25" s="514"/>
    </row>
    <row r="26" spans="1:11" s="471" customFormat="1" ht="27" customHeight="1">
      <c r="A26" s="492"/>
      <c r="B26" s="493"/>
      <c r="C26" s="515"/>
      <c r="D26" s="515" t="s">
        <v>806</v>
      </c>
      <c r="E26" s="515"/>
      <c r="F26" s="500">
        <f>((4.6*4.9)*3.1)*0.1</f>
        <v>6.9874000000000001</v>
      </c>
      <c r="G26" s="516"/>
      <c r="H26" s="516"/>
      <c r="I26" s="506"/>
      <c r="J26" s="811"/>
    </row>
    <row r="27" spans="1:11" s="471" customFormat="1" ht="13.5" customHeight="1">
      <c r="A27" s="492"/>
      <c r="B27" s="493"/>
      <c r="C27" s="515"/>
      <c r="D27" s="515" t="s">
        <v>808</v>
      </c>
      <c r="E27" s="515"/>
      <c r="F27" s="500">
        <f>-((3.3*3)*2.6+(1.6*1.6)*0.5)*0.1</f>
        <v>-2.702</v>
      </c>
      <c r="G27" s="516"/>
      <c r="H27" s="516"/>
      <c r="I27" s="506"/>
      <c r="J27" s="811"/>
    </row>
    <row r="28" spans="1:11" s="305" customFormat="1" ht="13.5" customHeight="1">
      <c r="A28" s="518"/>
      <c r="B28" s="301"/>
      <c r="C28" s="302"/>
      <c r="D28" s="308" t="s">
        <v>543</v>
      </c>
      <c r="E28" s="302"/>
      <c r="F28" s="309"/>
      <c r="G28" s="303"/>
      <c r="H28" s="303"/>
      <c r="I28" s="519"/>
      <c r="K28" s="520"/>
    </row>
    <row r="29" spans="1:11" s="471" customFormat="1" ht="27" customHeight="1">
      <c r="A29" s="492">
        <v>10</v>
      </c>
      <c r="B29" s="493" t="s">
        <v>111</v>
      </c>
      <c r="C29" s="493">
        <v>132254101</v>
      </c>
      <c r="D29" s="493" t="s">
        <v>280</v>
      </c>
      <c r="E29" s="493" t="s">
        <v>186</v>
      </c>
      <c r="F29" s="507">
        <f>SUM(F30:F31)</f>
        <v>19</v>
      </c>
      <c r="G29" s="144"/>
      <c r="H29" s="495">
        <f>F29*G29</f>
        <v>0</v>
      </c>
      <c r="I29" s="506" t="s">
        <v>623</v>
      </c>
      <c r="J29" s="510"/>
    </row>
    <row r="30" spans="1:11" s="471" customFormat="1" ht="27" customHeight="1">
      <c r="A30" s="492"/>
      <c r="B30" s="493"/>
      <c r="C30" s="515"/>
      <c r="D30" s="515" t="s">
        <v>861</v>
      </c>
      <c r="E30" s="515"/>
      <c r="F30" s="500">
        <f>(15)*0.8*1.2</f>
        <v>14.399999999999999</v>
      </c>
      <c r="G30" s="516"/>
      <c r="H30" s="516"/>
      <c r="I30" s="506"/>
      <c r="J30" s="472"/>
    </row>
    <row r="31" spans="1:11" s="471" customFormat="1" ht="27" customHeight="1">
      <c r="A31" s="492"/>
      <c r="B31" s="493"/>
      <c r="C31" s="515"/>
      <c r="D31" s="515" t="s">
        <v>862</v>
      </c>
      <c r="E31" s="515"/>
      <c r="F31" s="500">
        <f>(5)*0.8*1.15</f>
        <v>4.5999999999999996</v>
      </c>
      <c r="G31" s="516"/>
      <c r="H31" s="516"/>
      <c r="I31" s="506"/>
      <c r="J31" s="472"/>
    </row>
    <row r="32" spans="1:11" s="305" customFormat="1" ht="13.5" customHeight="1">
      <c r="A32" s="518"/>
      <c r="B32" s="301"/>
      <c r="C32" s="302"/>
      <c r="D32" s="308" t="s">
        <v>543</v>
      </c>
      <c r="E32" s="302"/>
      <c r="F32" s="309"/>
      <c r="G32" s="303"/>
      <c r="H32" s="303"/>
      <c r="I32" s="519"/>
      <c r="J32" s="306"/>
    </row>
    <row r="33" spans="1:256" s="471" customFormat="1" ht="13.5" customHeight="1">
      <c r="A33" s="492">
        <v>11</v>
      </c>
      <c r="B33" s="493" t="s">
        <v>111</v>
      </c>
      <c r="C33" s="493">
        <v>139001101</v>
      </c>
      <c r="D33" s="493" t="s">
        <v>261</v>
      </c>
      <c r="E33" s="493" t="s">
        <v>186</v>
      </c>
      <c r="F33" s="507">
        <f>F34</f>
        <v>6.1859999999999999</v>
      </c>
      <c r="G33" s="144"/>
      <c r="H33" s="495">
        <f>F33*G33</f>
        <v>0</v>
      </c>
      <c r="I33" s="506" t="s">
        <v>623</v>
      </c>
    </row>
    <row r="34" spans="1:256" s="471" customFormat="1" ht="13.5" customHeight="1">
      <c r="A34" s="492"/>
      <c r="B34" s="493"/>
      <c r="C34" s="515"/>
      <c r="D34" s="515" t="s">
        <v>863</v>
      </c>
      <c r="E34" s="515"/>
      <c r="F34" s="500">
        <f>((38.57+4.29)+(19))*0.1</f>
        <v>6.1859999999999999</v>
      </c>
      <c r="G34" s="516"/>
      <c r="H34" s="516"/>
      <c r="I34" s="506"/>
    </row>
    <row r="35" spans="1:256" s="471" customFormat="1" ht="13.5" customHeight="1">
      <c r="A35" s="129">
        <v>12</v>
      </c>
      <c r="B35" s="812" t="s">
        <v>207</v>
      </c>
      <c r="C35" s="130">
        <v>139951123</v>
      </c>
      <c r="D35" s="130" t="s">
        <v>563</v>
      </c>
      <c r="E35" s="130" t="s">
        <v>186</v>
      </c>
      <c r="F35" s="138">
        <f>SUM(F37:F40)</f>
        <v>11.771999999999997</v>
      </c>
      <c r="G35" s="896"/>
      <c r="H35" s="131">
        <f>F35*G35</f>
        <v>0</v>
      </c>
      <c r="I35" s="506" t="s">
        <v>623</v>
      </c>
      <c r="J35" s="813"/>
      <c r="K35" s="127"/>
      <c r="L35" s="127"/>
      <c r="M35" s="127"/>
      <c r="N35" s="127"/>
      <c r="O35" s="127"/>
      <c r="P35" s="814"/>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c r="CG35" s="127"/>
      <c r="CH35" s="127"/>
      <c r="CI35" s="127"/>
      <c r="CJ35" s="127"/>
      <c r="CK35" s="127"/>
      <c r="CL35" s="127"/>
      <c r="CM35" s="127"/>
      <c r="CN35" s="127"/>
      <c r="CO35" s="127"/>
      <c r="CP35" s="127"/>
      <c r="CQ35" s="127"/>
      <c r="CR35" s="127"/>
      <c r="CS35" s="127"/>
      <c r="CT35" s="127"/>
      <c r="CU35" s="127"/>
      <c r="CV35" s="127"/>
      <c r="CW35" s="127"/>
      <c r="CX35" s="127"/>
      <c r="CY35" s="127"/>
      <c r="CZ35" s="127"/>
      <c r="DA35" s="127"/>
      <c r="DB35" s="127"/>
      <c r="DC35" s="127"/>
      <c r="DD35" s="127"/>
      <c r="DE35" s="127"/>
      <c r="DF35" s="127"/>
      <c r="DG35" s="127"/>
      <c r="DH35" s="127"/>
      <c r="DI35" s="127"/>
      <c r="DJ35" s="127"/>
      <c r="DK35" s="127"/>
      <c r="DL35" s="127"/>
      <c r="DM35" s="127"/>
      <c r="DN35" s="127"/>
      <c r="DO35" s="127"/>
      <c r="DP35" s="127"/>
      <c r="DQ35" s="127"/>
      <c r="DR35" s="127"/>
      <c r="DS35" s="127"/>
      <c r="DT35" s="127"/>
      <c r="DU35" s="127"/>
      <c r="DV35" s="127"/>
      <c r="DW35" s="127"/>
      <c r="DX35" s="127"/>
      <c r="DY35" s="127"/>
      <c r="DZ35" s="127"/>
      <c r="EA35" s="127"/>
      <c r="EB35" s="127"/>
      <c r="EC35" s="127"/>
      <c r="ED35" s="127"/>
      <c r="EE35" s="127"/>
      <c r="EF35" s="127"/>
      <c r="EG35" s="127"/>
      <c r="EH35" s="127"/>
      <c r="EI35" s="127"/>
      <c r="EJ35" s="127"/>
      <c r="EK35" s="127"/>
      <c r="EL35" s="127"/>
      <c r="EM35" s="127"/>
      <c r="EN35" s="127"/>
      <c r="EO35" s="127"/>
      <c r="EP35" s="127"/>
      <c r="EQ35" s="127"/>
      <c r="ER35" s="127"/>
      <c r="ES35" s="127"/>
      <c r="ET35" s="127"/>
      <c r="EU35" s="127"/>
      <c r="EV35" s="127"/>
      <c r="EW35" s="127"/>
      <c r="EX35" s="127"/>
      <c r="EY35" s="127"/>
      <c r="EZ35" s="127"/>
      <c r="FA35" s="127"/>
      <c r="FB35" s="127"/>
      <c r="FC35" s="127"/>
      <c r="FD35" s="127"/>
      <c r="FE35" s="127"/>
      <c r="FF35" s="127"/>
      <c r="FG35" s="127"/>
      <c r="FH35" s="127"/>
      <c r="FI35" s="127"/>
      <c r="FJ35" s="127"/>
      <c r="FK35" s="127"/>
      <c r="FL35" s="127"/>
      <c r="FM35" s="127"/>
      <c r="FN35" s="127"/>
      <c r="FO35" s="127"/>
      <c r="FP35" s="127"/>
      <c r="FQ35" s="127"/>
      <c r="FR35" s="127"/>
      <c r="FS35" s="127"/>
      <c r="FT35" s="127"/>
      <c r="FU35" s="127"/>
      <c r="FV35" s="127"/>
      <c r="FW35" s="127"/>
      <c r="FX35" s="127"/>
      <c r="FY35" s="127"/>
      <c r="FZ35" s="127"/>
      <c r="GA35" s="127"/>
      <c r="GB35" s="127"/>
      <c r="GC35" s="127"/>
      <c r="GD35" s="127"/>
      <c r="GE35" s="127"/>
      <c r="GF35" s="127"/>
      <c r="GG35" s="127"/>
      <c r="GH35" s="127"/>
      <c r="GI35" s="127"/>
      <c r="GJ35" s="127"/>
      <c r="GK35" s="127"/>
      <c r="GL35" s="127"/>
      <c r="GM35" s="127"/>
      <c r="GN35" s="127"/>
      <c r="GO35" s="127"/>
      <c r="GP35" s="127"/>
      <c r="GQ35" s="127"/>
      <c r="GR35" s="127"/>
      <c r="GS35" s="127"/>
      <c r="GT35" s="127"/>
      <c r="GU35" s="127"/>
      <c r="GV35" s="127"/>
      <c r="GW35" s="127"/>
      <c r="GX35" s="127"/>
      <c r="GY35" s="127"/>
      <c r="GZ35" s="127"/>
      <c r="HA35" s="127"/>
      <c r="HB35" s="127"/>
      <c r="HC35" s="127"/>
      <c r="HD35" s="127"/>
      <c r="HE35" s="127"/>
      <c r="HF35" s="127"/>
      <c r="HG35" s="127"/>
      <c r="HH35" s="127"/>
      <c r="HI35" s="127"/>
      <c r="HJ35" s="127"/>
      <c r="HK35" s="127"/>
      <c r="HL35" s="127"/>
      <c r="HM35" s="127"/>
      <c r="HN35" s="127"/>
      <c r="HO35" s="127"/>
      <c r="HP35" s="127"/>
      <c r="HQ35" s="127"/>
      <c r="HR35" s="127"/>
      <c r="HS35" s="127"/>
      <c r="HT35" s="127"/>
      <c r="HU35" s="127"/>
      <c r="HV35" s="127"/>
      <c r="HW35" s="127"/>
      <c r="HX35" s="127"/>
      <c r="HY35" s="127"/>
      <c r="HZ35" s="127"/>
      <c r="IA35" s="127"/>
      <c r="IB35" s="127"/>
      <c r="IC35" s="127"/>
      <c r="ID35" s="127"/>
      <c r="IE35" s="127"/>
      <c r="IF35" s="127"/>
      <c r="IG35" s="127"/>
      <c r="IH35" s="127"/>
      <c r="II35" s="127"/>
      <c r="IJ35" s="127"/>
      <c r="IK35" s="127"/>
      <c r="IL35" s="127"/>
      <c r="IM35" s="127"/>
      <c r="IN35" s="127"/>
      <c r="IO35" s="790"/>
      <c r="IP35" s="790"/>
      <c r="IQ35" s="790"/>
      <c r="IR35" s="790"/>
      <c r="IS35" s="790"/>
      <c r="IT35" s="790"/>
      <c r="IU35" s="790"/>
      <c r="IV35" s="790"/>
    </row>
    <row r="36" spans="1:256" s="471" customFormat="1" ht="13.5" customHeight="1">
      <c r="A36" s="815"/>
      <c r="B36" s="816"/>
      <c r="C36" s="817"/>
      <c r="D36" s="818" t="s">
        <v>561</v>
      </c>
      <c r="E36" s="817"/>
      <c r="G36" s="819"/>
      <c r="H36" s="819"/>
      <c r="I36" s="820"/>
      <c r="J36" s="821"/>
      <c r="K36" s="821"/>
      <c r="L36" s="821"/>
      <c r="M36" s="821"/>
      <c r="N36" s="821"/>
      <c r="O36" s="821"/>
      <c r="P36" s="821"/>
      <c r="Q36" s="821"/>
      <c r="R36" s="821"/>
      <c r="S36" s="821"/>
      <c r="T36" s="821"/>
      <c r="U36" s="821"/>
      <c r="V36" s="821"/>
      <c r="W36" s="821"/>
      <c r="X36" s="821"/>
      <c r="Y36" s="821"/>
      <c r="Z36" s="821"/>
      <c r="AA36" s="821"/>
      <c r="AB36" s="821"/>
      <c r="AC36" s="821"/>
      <c r="AD36" s="821"/>
      <c r="AE36" s="821"/>
      <c r="AF36" s="821"/>
      <c r="AG36" s="821"/>
      <c r="AH36" s="821"/>
      <c r="AI36" s="821"/>
      <c r="AJ36" s="821"/>
      <c r="AK36" s="821"/>
      <c r="AL36" s="821"/>
      <c r="AM36" s="821"/>
      <c r="AN36" s="821"/>
      <c r="AO36" s="821"/>
      <c r="AP36" s="821"/>
      <c r="AQ36" s="821"/>
      <c r="AR36" s="821"/>
      <c r="AS36" s="821"/>
      <c r="AT36" s="821"/>
      <c r="AU36" s="821"/>
      <c r="AV36" s="821"/>
      <c r="AW36" s="821"/>
      <c r="AX36" s="821"/>
      <c r="AY36" s="821"/>
      <c r="AZ36" s="821"/>
      <c r="BA36" s="821"/>
      <c r="BB36" s="821"/>
      <c r="BC36" s="821"/>
      <c r="BD36" s="821"/>
      <c r="BE36" s="821"/>
      <c r="BF36" s="821"/>
      <c r="BG36" s="821"/>
      <c r="BH36" s="821"/>
      <c r="BI36" s="821"/>
      <c r="BJ36" s="821"/>
      <c r="BK36" s="821"/>
      <c r="BL36" s="821"/>
      <c r="BM36" s="821"/>
      <c r="BN36" s="821"/>
      <c r="BO36" s="821"/>
      <c r="BP36" s="821"/>
      <c r="BQ36" s="821"/>
      <c r="BR36" s="821"/>
      <c r="BS36" s="821"/>
      <c r="BT36" s="821"/>
      <c r="BU36" s="821"/>
      <c r="BV36" s="821"/>
      <c r="BW36" s="821"/>
      <c r="BX36" s="821"/>
      <c r="BY36" s="821"/>
      <c r="BZ36" s="821"/>
      <c r="CA36" s="821"/>
      <c r="CB36" s="821"/>
      <c r="CC36" s="821"/>
      <c r="CD36" s="821"/>
      <c r="CE36" s="821"/>
      <c r="CF36" s="821"/>
      <c r="CG36" s="821"/>
      <c r="CH36" s="821"/>
      <c r="CI36" s="821"/>
      <c r="CJ36" s="821"/>
      <c r="CK36" s="821"/>
      <c r="CL36" s="821"/>
      <c r="CM36" s="821"/>
      <c r="CN36" s="821"/>
      <c r="CO36" s="821"/>
      <c r="CP36" s="821"/>
      <c r="CQ36" s="821"/>
      <c r="CR36" s="821"/>
      <c r="CS36" s="821"/>
      <c r="CT36" s="821"/>
      <c r="CU36" s="821"/>
      <c r="CV36" s="821"/>
      <c r="CW36" s="821"/>
      <c r="CX36" s="821"/>
      <c r="CY36" s="821"/>
      <c r="CZ36" s="821"/>
      <c r="DA36" s="821"/>
      <c r="DB36" s="821"/>
      <c r="DC36" s="821"/>
      <c r="DD36" s="821"/>
      <c r="DE36" s="821"/>
      <c r="DF36" s="821"/>
      <c r="DG36" s="821"/>
      <c r="DH36" s="821"/>
      <c r="DI36" s="821"/>
      <c r="DJ36" s="821"/>
      <c r="DK36" s="821"/>
      <c r="DL36" s="821"/>
      <c r="DM36" s="821"/>
      <c r="DN36" s="821"/>
      <c r="DO36" s="821"/>
      <c r="DP36" s="821"/>
      <c r="DQ36" s="821"/>
      <c r="DR36" s="821"/>
      <c r="DS36" s="821"/>
      <c r="DT36" s="821"/>
      <c r="DU36" s="821"/>
      <c r="DV36" s="821"/>
      <c r="DW36" s="821"/>
      <c r="DX36" s="821"/>
      <c r="DY36" s="821"/>
      <c r="DZ36" s="821"/>
      <c r="EA36" s="821"/>
      <c r="EB36" s="821"/>
      <c r="EC36" s="821"/>
      <c r="ED36" s="821"/>
      <c r="EE36" s="821"/>
      <c r="EF36" s="821"/>
      <c r="EG36" s="821"/>
      <c r="EH36" s="821"/>
      <c r="EI36" s="821"/>
      <c r="EJ36" s="821"/>
      <c r="EK36" s="821"/>
      <c r="EL36" s="821"/>
      <c r="EM36" s="821"/>
      <c r="EN36" s="821"/>
      <c r="EO36" s="821"/>
      <c r="EP36" s="821"/>
      <c r="EQ36" s="821"/>
      <c r="ER36" s="821"/>
      <c r="ES36" s="821"/>
      <c r="ET36" s="821"/>
      <c r="EU36" s="821"/>
      <c r="EV36" s="821"/>
      <c r="EW36" s="821"/>
      <c r="EX36" s="821"/>
      <c r="EY36" s="821"/>
      <c r="EZ36" s="821"/>
      <c r="FA36" s="821"/>
      <c r="FB36" s="821"/>
      <c r="FC36" s="821"/>
      <c r="FD36" s="821"/>
      <c r="FE36" s="821"/>
      <c r="FF36" s="821"/>
      <c r="FG36" s="821"/>
      <c r="FH36" s="821"/>
      <c r="FI36" s="821"/>
      <c r="FJ36" s="821"/>
      <c r="FK36" s="821"/>
      <c r="FL36" s="821"/>
      <c r="FM36" s="821"/>
      <c r="FN36" s="821"/>
      <c r="FO36" s="821"/>
      <c r="FP36" s="821"/>
      <c r="FQ36" s="821"/>
      <c r="FR36" s="821"/>
      <c r="FS36" s="821"/>
      <c r="FT36" s="821"/>
      <c r="FU36" s="821"/>
      <c r="FV36" s="821"/>
      <c r="FW36" s="821"/>
      <c r="FX36" s="821"/>
      <c r="FY36" s="821"/>
      <c r="FZ36" s="821"/>
      <c r="GA36" s="821"/>
      <c r="GB36" s="821"/>
      <c r="GC36" s="821"/>
      <c r="GD36" s="821"/>
      <c r="GE36" s="821"/>
      <c r="GF36" s="821"/>
      <c r="GG36" s="821"/>
      <c r="GH36" s="821"/>
      <c r="GI36" s="821"/>
      <c r="GJ36" s="821"/>
      <c r="GK36" s="821"/>
      <c r="GL36" s="821"/>
      <c r="GM36" s="821"/>
      <c r="GN36" s="821"/>
      <c r="GO36" s="821"/>
      <c r="GP36" s="821"/>
      <c r="GQ36" s="821"/>
      <c r="GR36" s="821"/>
      <c r="GS36" s="821"/>
      <c r="GT36" s="821"/>
      <c r="GU36" s="821"/>
      <c r="GV36" s="821"/>
      <c r="GW36" s="821"/>
      <c r="GX36" s="821"/>
      <c r="GY36" s="821"/>
      <c r="GZ36" s="821"/>
      <c r="HA36" s="821"/>
      <c r="HB36" s="821"/>
      <c r="HC36" s="821"/>
      <c r="HD36" s="821"/>
      <c r="HE36" s="821"/>
      <c r="HF36" s="821"/>
      <c r="HG36" s="821"/>
      <c r="HH36" s="821"/>
      <c r="HI36" s="821"/>
      <c r="HJ36" s="821"/>
      <c r="HK36" s="821"/>
      <c r="HL36" s="821"/>
      <c r="HM36" s="821"/>
      <c r="HN36" s="821"/>
      <c r="HO36" s="821"/>
      <c r="HP36" s="821"/>
      <c r="HQ36" s="821"/>
      <c r="HR36" s="821"/>
      <c r="HS36" s="821"/>
      <c r="HT36" s="821"/>
      <c r="HU36" s="821"/>
      <c r="HV36" s="821"/>
      <c r="HW36" s="821"/>
      <c r="HX36" s="821"/>
      <c r="HY36" s="821"/>
      <c r="HZ36" s="821"/>
      <c r="IA36" s="821"/>
      <c r="IB36" s="821"/>
      <c r="IC36" s="821"/>
      <c r="ID36" s="821"/>
      <c r="IE36" s="821"/>
      <c r="IF36" s="821"/>
      <c r="IG36" s="821"/>
      <c r="IH36" s="821"/>
      <c r="II36" s="821"/>
      <c r="IJ36" s="821"/>
      <c r="IK36" s="821"/>
      <c r="IL36" s="821"/>
      <c r="IM36" s="821"/>
      <c r="IN36" s="821"/>
      <c r="IO36" s="790"/>
      <c r="IP36" s="790"/>
      <c r="IQ36" s="790"/>
      <c r="IR36" s="790"/>
      <c r="IS36" s="790"/>
      <c r="IT36" s="790"/>
      <c r="IU36" s="790"/>
      <c r="IV36" s="790"/>
    </row>
    <row r="37" spans="1:256" s="471" customFormat="1" ht="13.5" customHeight="1">
      <c r="A37" s="638"/>
      <c r="B37" s="639"/>
      <c r="C37" s="640"/>
      <c r="D37" s="822" t="s">
        <v>815</v>
      </c>
      <c r="E37" s="515"/>
      <c r="F37" s="137">
        <f>(3.3*3)*0.3</f>
        <v>2.9699999999999993</v>
      </c>
      <c r="G37" s="495"/>
      <c r="H37" s="495"/>
      <c r="I37" s="641"/>
      <c r="J37" s="646"/>
      <c r="K37" s="473"/>
      <c r="R37" s="823"/>
    </row>
    <row r="38" spans="1:256" s="471" customFormat="1" ht="13.5" customHeight="1">
      <c r="A38" s="638"/>
      <c r="B38" s="639"/>
      <c r="C38" s="640"/>
      <c r="D38" s="822" t="s">
        <v>816</v>
      </c>
      <c r="E38" s="515"/>
      <c r="F38" s="500">
        <f>((3.3-1.6)*(3-1.6))*0.3</f>
        <v>0.71399999999999986</v>
      </c>
      <c r="G38" s="495"/>
      <c r="H38" s="495"/>
      <c r="I38" s="641"/>
      <c r="J38" s="646"/>
      <c r="K38" s="473"/>
      <c r="R38" s="823"/>
    </row>
    <row r="39" spans="1:256" s="471" customFormat="1" ht="13.5" customHeight="1">
      <c r="A39" s="638"/>
      <c r="B39" s="639"/>
      <c r="C39" s="640"/>
      <c r="D39" s="822" t="s">
        <v>817</v>
      </c>
      <c r="E39" s="515"/>
      <c r="F39" s="500">
        <f>((3.3*2)*2+(2.4*2)*2)*0.3</f>
        <v>6.839999999999999</v>
      </c>
      <c r="G39" s="495"/>
      <c r="H39" s="495"/>
      <c r="I39" s="641"/>
      <c r="J39" s="646"/>
      <c r="K39" s="473"/>
    </row>
    <row r="40" spans="1:256" s="471" customFormat="1" ht="13.5" customHeight="1">
      <c r="A40" s="638"/>
      <c r="B40" s="639"/>
      <c r="C40" s="640"/>
      <c r="D40" s="822" t="s">
        <v>818</v>
      </c>
      <c r="E40" s="515"/>
      <c r="F40" s="500">
        <f>((1.6*2)*0.8+(1*2)*0.8)*0.3</f>
        <v>1.248</v>
      </c>
      <c r="G40" s="495"/>
      <c r="H40" s="495"/>
      <c r="I40" s="641"/>
      <c r="J40" s="646"/>
      <c r="K40" s="473"/>
    </row>
    <row r="41" spans="1:256" s="471" customFormat="1" ht="13.5" customHeight="1">
      <c r="A41" s="492">
        <v>13</v>
      </c>
      <c r="B41" s="493" t="s">
        <v>111</v>
      </c>
      <c r="C41" s="493">
        <v>151101101</v>
      </c>
      <c r="D41" s="493" t="s">
        <v>281</v>
      </c>
      <c r="E41" s="493" t="s">
        <v>113</v>
      </c>
      <c r="F41" s="507">
        <f>SUM(F42:F43)</f>
        <v>23.75</v>
      </c>
      <c r="G41" s="144"/>
      <c r="H41" s="495">
        <f>F41*G41</f>
        <v>0</v>
      </c>
      <c r="I41" s="506" t="s">
        <v>623</v>
      </c>
    </row>
    <row r="42" spans="1:256" s="471" customFormat="1" ht="13.5" customHeight="1">
      <c r="A42" s="492"/>
      <c r="B42" s="493"/>
      <c r="C42" s="515"/>
      <c r="D42" s="515" t="s">
        <v>864</v>
      </c>
      <c r="E42" s="515"/>
      <c r="F42" s="500">
        <f>((15)*1.2*2)*0.5</f>
        <v>18</v>
      </c>
      <c r="G42" s="516"/>
      <c r="H42" s="516"/>
      <c r="I42" s="506"/>
      <c r="J42" s="510"/>
    </row>
    <row r="43" spans="1:256" s="471" customFormat="1" ht="13.5" customHeight="1">
      <c r="A43" s="492"/>
      <c r="B43" s="493"/>
      <c r="C43" s="515"/>
      <c r="D43" s="515" t="s">
        <v>865</v>
      </c>
      <c r="E43" s="515"/>
      <c r="F43" s="500">
        <f>((5)*1.15*2)*0.5</f>
        <v>5.75</v>
      </c>
      <c r="G43" s="516"/>
      <c r="H43" s="516"/>
      <c r="I43" s="506"/>
      <c r="J43" s="510"/>
    </row>
    <row r="44" spans="1:256" s="471" customFormat="1" ht="13.5" customHeight="1">
      <c r="A44" s="492">
        <v>14</v>
      </c>
      <c r="B44" s="493" t="s">
        <v>111</v>
      </c>
      <c r="C44" s="493">
        <v>151101111</v>
      </c>
      <c r="D44" s="493" t="s">
        <v>282</v>
      </c>
      <c r="E44" s="493" t="s">
        <v>113</v>
      </c>
      <c r="F44" s="507">
        <f>F41</f>
        <v>23.75</v>
      </c>
      <c r="G44" s="144"/>
      <c r="H44" s="495">
        <f>F44*G44</f>
        <v>0</v>
      </c>
      <c r="I44" s="506" t="s">
        <v>623</v>
      </c>
    </row>
    <row r="45" spans="1:256" s="471" customFormat="1" ht="13.5" customHeight="1">
      <c r="A45" s="824">
        <v>15</v>
      </c>
      <c r="B45" s="825" t="s">
        <v>111</v>
      </c>
      <c r="C45" s="825">
        <v>151101201</v>
      </c>
      <c r="D45" s="825" t="s">
        <v>262</v>
      </c>
      <c r="E45" s="825" t="s">
        <v>113</v>
      </c>
      <c r="F45" s="826">
        <f>SUM(F47)</f>
        <v>47.120000000000005</v>
      </c>
      <c r="G45" s="897"/>
      <c r="H45" s="827">
        <f>F45*G45</f>
        <v>0</v>
      </c>
      <c r="I45" s="506" t="s">
        <v>623</v>
      </c>
      <c r="J45" s="828"/>
      <c r="K45" s="792"/>
      <c r="L45" s="792"/>
      <c r="M45" s="792"/>
      <c r="N45" s="792"/>
      <c r="O45" s="792"/>
      <c r="P45" s="792"/>
      <c r="Q45" s="792"/>
      <c r="R45" s="792"/>
      <c r="S45" s="792"/>
      <c r="T45" s="792"/>
      <c r="U45" s="792"/>
      <c r="V45" s="792"/>
      <c r="W45" s="792"/>
      <c r="X45" s="792"/>
      <c r="Y45" s="792"/>
      <c r="Z45" s="792"/>
      <c r="AA45" s="792"/>
      <c r="AB45" s="792"/>
      <c r="AC45" s="792"/>
      <c r="AD45" s="792"/>
      <c r="AE45" s="792"/>
      <c r="AF45" s="792"/>
      <c r="AG45" s="792"/>
      <c r="AH45" s="792"/>
      <c r="AI45" s="792"/>
      <c r="AJ45" s="792"/>
      <c r="AK45" s="792"/>
      <c r="AL45" s="792"/>
      <c r="AM45" s="792"/>
      <c r="AN45" s="792"/>
      <c r="AO45" s="792"/>
      <c r="AP45" s="792"/>
      <c r="AQ45" s="792"/>
      <c r="AR45" s="792"/>
      <c r="AS45" s="792"/>
      <c r="AT45" s="792"/>
      <c r="AU45" s="792"/>
      <c r="AV45" s="792"/>
      <c r="AW45" s="792"/>
      <c r="AX45" s="792"/>
      <c r="AY45" s="792"/>
      <c r="AZ45" s="792"/>
      <c r="BA45" s="792"/>
      <c r="BB45" s="792"/>
      <c r="BC45" s="792"/>
      <c r="BD45" s="792"/>
      <c r="BE45" s="792"/>
      <c r="BF45" s="792"/>
      <c r="BG45" s="792"/>
      <c r="BH45" s="792"/>
      <c r="BI45" s="792"/>
      <c r="BJ45" s="792"/>
      <c r="BK45" s="792"/>
      <c r="BL45" s="792"/>
      <c r="BM45" s="792"/>
      <c r="BN45" s="792"/>
      <c r="BO45" s="792"/>
      <c r="BP45" s="792"/>
      <c r="BQ45" s="792"/>
      <c r="BR45" s="792"/>
      <c r="BS45" s="792"/>
      <c r="BT45" s="792"/>
      <c r="BU45" s="792"/>
      <c r="BV45" s="792"/>
      <c r="BW45" s="792"/>
      <c r="BX45" s="792"/>
      <c r="BY45" s="792"/>
      <c r="BZ45" s="792"/>
      <c r="CA45" s="792"/>
      <c r="CB45" s="792"/>
      <c r="CC45" s="792"/>
      <c r="CD45" s="792"/>
      <c r="CE45" s="792"/>
      <c r="CF45" s="792"/>
      <c r="CG45" s="792"/>
      <c r="CH45" s="792"/>
      <c r="CI45" s="792"/>
      <c r="CJ45" s="792"/>
      <c r="CK45" s="792"/>
      <c r="CL45" s="792"/>
      <c r="CM45" s="792"/>
      <c r="CN45" s="792"/>
      <c r="CO45" s="792"/>
      <c r="CP45" s="792"/>
      <c r="CQ45" s="792"/>
      <c r="CR45" s="792"/>
      <c r="CS45" s="792"/>
      <c r="CT45" s="792"/>
      <c r="CU45" s="792"/>
      <c r="CV45" s="792"/>
      <c r="CW45" s="792"/>
      <c r="CX45" s="792"/>
      <c r="CY45" s="792"/>
      <c r="CZ45" s="792"/>
      <c r="DA45" s="792"/>
      <c r="DB45" s="792"/>
      <c r="DC45" s="792"/>
      <c r="DD45" s="792"/>
      <c r="DE45" s="792"/>
      <c r="DF45" s="792"/>
      <c r="DG45" s="792"/>
      <c r="DH45" s="792"/>
      <c r="DI45" s="792"/>
      <c r="DJ45" s="792"/>
      <c r="DK45" s="792"/>
      <c r="DL45" s="792"/>
      <c r="DM45" s="792"/>
      <c r="DN45" s="792"/>
      <c r="DO45" s="792"/>
      <c r="DP45" s="792"/>
      <c r="DQ45" s="792"/>
      <c r="DR45" s="792"/>
      <c r="DS45" s="792"/>
      <c r="DT45" s="792"/>
      <c r="DU45" s="792"/>
      <c r="DV45" s="792"/>
      <c r="DW45" s="792"/>
      <c r="DX45" s="792"/>
      <c r="DY45" s="792"/>
      <c r="DZ45" s="792"/>
      <c r="EA45" s="792"/>
      <c r="EB45" s="792"/>
      <c r="EC45" s="792"/>
      <c r="ED45" s="792"/>
      <c r="EE45" s="792"/>
      <c r="EF45" s="792"/>
      <c r="EG45" s="792"/>
      <c r="EH45" s="792"/>
      <c r="EI45" s="792"/>
      <c r="EJ45" s="792"/>
      <c r="EK45" s="792"/>
      <c r="EL45" s="792"/>
      <c r="EM45" s="792"/>
      <c r="EN45" s="792"/>
      <c r="EO45" s="792"/>
      <c r="EP45" s="792"/>
      <c r="EQ45" s="792"/>
      <c r="ER45" s="792"/>
      <c r="ES45" s="792"/>
      <c r="ET45" s="792"/>
      <c r="EU45" s="792"/>
      <c r="EV45" s="792"/>
      <c r="EW45" s="792"/>
      <c r="EX45" s="792"/>
      <c r="EY45" s="792"/>
      <c r="EZ45" s="792"/>
      <c r="FA45" s="792"/>
      <c r="FB45" s="792"/>
      <c r="FC45" s="792"/>
      <c r="FD45" s="792"/>
      <c r="FE45" s="792"/>
      <c r="FF45" s="792"/>
      <c r="FG45" s="792"/>
      <c r="FH45" s="792"/>
      <c r="FI45" s="792"/>
      <c r="FJ45" s="792"/>
      <c r="FK45" s="792"/>
      <c r="FL45" s="792"/>
      <c r="FM45" s="792"/>
      <c r="FN45" s="792"/>
      <c r="FO45" s="792"/>
      <c r="FP45" s="792"/>
      <c r="FQ45" s="792"/>
      <c r="FR45" s="792"/>
      <c r="FS45" s="792"/>
      <c r="FT45" s="792"/>
      <c r="FU45" s="792"/>
      <c r="FV45" s="792"/>
      <c r="FW45" s="792"/>
      <c r="FX45" s="792"/>
      <c r="FY45" s="792"/>
      <c r="FZ45" s="792"/>
      <c r="GA45" s="792"/>
      <c r="GB45" s="792"/>
      <c r="GC45" s="792"/>
      <c r="GD45" s="792"/>
      <c r="GE45" s="792"/>
      <c r="GF45" s="792"/>
      <c r="GG45" s="792"/>
      <c r="GH45" s="792"/>
      <c r="GI45" s="792"/>
      <c r="GJ45" s="792"/>
      <c r="GK45" s="792"/>
      <c r="GL45" s="792"/>
      <c r="GM45" s="792"/>
      <c r="GN45" s="792"/>
      <c r="GO45" s="792"/>
      <c r="GP45" s="792"/>
      <c r="GQ45" s="792"/>
      <c r="GR45" s="792"/>
      <c r="GS45" s="792"/>
      <c r="GT45" s="792"/>
      <c r="GU45" s="792"/>
      <c r="GV45" s="792"/>
      <c r="GW45" s="792"/>
      <c r="GX45" s="792"/>
      <c r="GY45" s="792"/>
      <c r="GZ45" s="792"/>
      <c r="HA45" s="792"/>
      <c r="HB45" s="792"/>
      <c r="HC45" s="792"/>
      <c r="HD45" s="792"/>
      <c r="HE45" s="792"/>
      <c r="HF45" s="792"/>
      <c r="HG45" s="792"/>
      <c r="HH45" s="792"/>
      <c r="HI45" s="792"/>
      <c r="HJ45" s="792"/>
      <c r="HK45" s="792"/>
      <c r="HL45" s="792"/>
      <c r="HM45" s="792"/>
      <c r="HN45" s="792"/>
      <c r="HO45" s="792"/>
      <c r="HP45" s="792"/>
      <c r="HQ45" s="792"/>
      <c r="HR45" s="792"/>
      <c r="HS45" s="792"/>
      <c r="HT45" s="792"/>
      <c r="HU45" s="792"/>
      <c r="HV45" s="792"/>
      <c r="HW45" s="792"/>
      <c r="HX45" s="792"/>
      <c r="HY45" s="792"/>
      <c r="HZ45" s="792"/>
      <c r="IA45" s="792"/>
      <c r="IB45" s="792"/>
      <c r="IC45" s="792"/>
      <c r="ID45" s="792"/>
      <c r="IE45" s="792"/>
      <c r="IF45" s="792"/>
      <c r="IG45" s="792"/>
      <c r="IH45" s="792"/>
      <c r="II45" s="792"/>
      <c r="IJ45" s="792"/>
      <c r="IK45" s="792"/>
      <c r="IL45" s="792"/>
      <c r="IM45" s="792"/>
      <c r="IN45" s="792"/>
      <c r="IO45" s="792"/>
      <c r="IP45" s="792"/>
      <c r="IQ45" s="792"/>
      <c r="IR45" s="792"/>
      <c r="IS45" s="792"/>
      <c r="IT45" s="792"/>
      <c r="IU45" s="792"/>
      <c r="IV45" s="792"/>
    </row>
    <row r="46" spans="1:256" s="471" customFormat="1" ht="13.5" customHeight="1">
      <c r="A46" s="824"/>
      <c r="B46" s="825"/>
      <c r="C46" s="829"/>
      <c r="D46" s="830" t="s">
        <v>804</v>
      </c>
      <c r="E46" s="825"/>
      <c r="F46" s="826"/>
      <c r="G46" s="827"/>
      <c r="H46" s="827"/>
      <c r="I46" s="831"/>
      <c r="J46" s="792"/>
      <c r="K46" s="792"/>
      <c r="L46" s="792"/>
      <c r="M46" s="792"/>
      <c r="N46" s="792"/>
      <c r="O46" s="792"/>
      <c r="P46" s="792"/>
      <c r="Q46" s="792"/>
      <c r="R46" s="792"/>
      <c r="S46" s="792"/>
      <c r="T46" s="792"/>
      <c r="U46" s="792"/>
      <c r="V46" s="792"/>
      <c r="W46" s="792"/>
      <c r="X46" s="792"/>
      <c r="Y46" s="792"/>
      <c r="Z46" s="792"/>
      <c r="AA46" s="792"/>
      <c r="AB46" s="792"/>
      <c r="AC46" s="792"/>
      <c r="AD46" s="792"/>
      <c r="AE46" s="792"/>
      <c r="AF46" s="792"/>
      <c r="AG46" s="792"/>
      <c r="AH46" s="792"/>
      <c r="AI46" s="792"/>
      <c r="AJ46" s="792"/>
      <c r="AK46" s="792"/>
      <c r="AL46" s="792"/>
      <c r="AM46" s="792"/>
      <c r="AN46" s="792"/>
      <c r="AO46" s="792"/>
      <c r="AP46" s="792"/>
      <c r="AQ46" s="792"/>
      <c r="AR46" s="792"/>
      <c r="AS46" s="792"/>
      <c r="AT46" s="792"/>
      <c r="AU46" s="792"/>
      <c r="AV46" s="792"/>
      <c r="AW46" s="792"/>
      <c r="AX46" s="792"/>
      <c r="AY46" s="792"/>
      <c r="AZ46" s="792"/>
      <c r="BA46" s="792"/>
      <c r="BB46" s="792"/>
      <c r="BC46" s="792"/>
      <c r="BD46" s="792"/>
      <c r="BE46" s="792"/>
      <c r="BF46" s="792"/>
      <c r="BG46" s="792"/>
      <c r="BH46" s="792"/>
      <c r="BI46" s="792"/>
      <c r="BJ46" s="792"/>
      <c r="BK46" s="792"/>
      <c r="BL46" s="792"/>
      <c r="BM46" s="792"/>
      <c r="BN46" s="792"/>
      <c r="BO46" s="792"/>
      <c r="BP46" s="792"/>
      <c r="BQ46" s="792"/>
      <c r="BR46" s="792"/>
      <c r="BS46" s="792"/>
      <c r="BT46" s="792"/>
      <c r="BU46" s="792"/>
      <c r="BV46" s="792"/>
      <c r="BW46" s="792"/>
      <c r="BX46" s="792"/>
      <c r="BY46" s="792"/>
      <c r="BZ46" s="792"/>
      <c r="CA46" s="792"/>
      <c r="CB46" s="792"/>
      <c r="CC46" s="792"/>
      <c r="CD46" s="792"/>
      <c r="CE46" s="792"/>
      <c r="CF46" s="792"/>
      <c r="CG46" s="792"/>
      <c r="CH46" s="792"/>
      <c r="CI46" s="792"/>
      <c r="CJ46" s="792"/>
      <c r="CK46" s="792"/>
      <c r="CL46" s="792"/>
      <c r="CM46" s="792"/>
      <c r="CN46" s="792"/>
      <c r="CO46" s="792"/>
      <c r="CP46" s="792"/>
      <c r="CQ46" s="792"/>
      <c r="CR46" s="792"/>
      <c r="CS46" s="792"/>
      <c r="CT46" s="792"/>
      <c r="CU46" s="792"/>
      <c r="CV46" s="792"/>
      <c r="CW46" s="792"/>
      <c r="CX46" s="792"/>
      <c r="CY46" s="792"/>
      <c r="CZ46" s="792"/>
      <c r="DA46" s="792"/>
      <c r="DB46" s="792"/>
      <c r="DC46" s="792"/>
      <c r="DD46" s="792"/>
      <c r="DE46" s="792"/>
      <c r="DF46" s="792"/>
      <c r="DG46" s="792"/>
      <c r="DH46" s="792"/>
      <c r="DI46" s="792"/>
      <c r="DJ46" s="792"/>
      <c r="DK46" s="792"/>
      <c r="DL46" s="792"/>
      <c r="DM46" s="792"/>
      <c r="DN46" s="792"/>
      <c r="DO46" s="792"/>
      <c r="DP46" s="792"/>
      <c r="DQ46" s="792"/>
      <c r="DR46" s="792"/>
      <c r="DS46" s="792"/>
      <c r="DT46" s="792"/>
      <c r="DU46" s="792"/>
      <c r="DV46" s="792"/>
      <c r="DW46" s="792"/>
      <c r="DX46" s="792"/>
      <c r="DY46" s="792"/>
      <c r="DZ46" s="792"/>
      <c r="EA46" s="792"/>
      <c r="EB46" s="792"/>
      <c r="EC46" s="792"/>
      <c r="ED46" s="792"/>
      <c r="EE46" s="792"/>
      <c r="EF46" s="792"/>
      <c r="EG46" s="792"/>
      <c r="EH46" s="792"/>
      <c r="EI46" s="792"/>
      <c r="EJ46" s="792"/>
      <c r="EK46" s="792"/>
      <c r="EL46" s="792"/>
      <c r="EM46" s="792"/>
      <c r="EN46" s="792"/>
      <c r="EO46" s="792"/>
      <c r="EP46" s="792"/>
      <c r="EQ46" s="792"/>
      <c r="ER46" s="792"/>
      <c r="ES46" s="792"/>
      <c r="ET46" s="792"/>
      <c r="EU46" s="792"/>
      <c r="EV46" s="792"/>
      <c r="EW46" s="792"/>
      <c r="EX46" s="792"/>
      <c r="EY46" s="792"/>
      <c r="EZ46" s="792"/>
      <c r="FA46" s="792"/>
      <c r="FB46" s="792"/>
      <c r="FC46" s="792"/>
      <c r="FD46" s="792"/>
      <c r="FE46" s="792"/>
      <c r="FF46" s="792"/>
      <c r="FG46" s="792"/>
      <c r="FH46" s="792"/>
      <c r="FI46" s="792"/>
      <c r="FJ46" s="792"/>
      <c r="FK46" s="792"/>
      <c r="FL46" s="792"/>
      <c r="FM46" s="792"/>
      <c r="FN46" s="792"/>
      <c r="FO46" s="792"/>
      <c r="FP46" s="792"/>
      <c r="FQ46" s="792"/>
      <c r="FR46" s="792"/>
      <c r="FS46" s="792"/>
      <c r="FT46" s="792"/>
      <c r="FU46" s="792"/>
      <c r="FV46" s="792"/>
      <c r="FW46" s="792"/>
      <c r="FX46" s="792"/>
      <c r="FY46" s="792"/>
      <c r="FZ46" s="792"/>
      <c r="GA46" s="792"/>
      <c r="GB46" s="792"/>
      <c r="GC46" s="792"/>
      <c r="GD46" s="792"/>
      <c r="GE46" s="792"/>
      <c r="GF46" s="792"/>
      <c r="GG46" s="792"/>
      <c r="GH46" s="792"/>
      <c r="GI46" s="792"/>
      <c r="GJ46" s="792"/>
      <c r="GK46" s="792"/>
      <c r="GL46" s="792"/>
      <c r="GM46" s="792"/>
      <c r="GN46" s="792"/>
      <c r="GO46" s="792"/>
      <c r="GP46" s="792"/>
      <c r="GQ46" s="792"/>
      <c r="GR46" s="792"/>
      <c r="GS46" s="792"/>
      <c r="GT46" s="792"/>
      <c r="GU46" s="792"/>
      <c r="GV46" s="792"/>
      <c r="GW46" s="792"/>
      <c r="GX46" s="792"/>
      <c r="GY46" s="792"/>
      <c r="GZ46" s="792"/>
      <c r="HA46" s="792"/>
      <c r="HB46" s="792"/>
      <c r="HC46" s="792"/>
      <c r="HD46" s="792"/>
      <c r="HE46" s="792"/>
      <c r="HF46" s="792"/>
      <c r="HG46" s="792"/>
      <c r="HH46" s="792"/>
      <c r="HI46" s="792"/>
      <c r="HJ46" s="792"/>
      <c r="HK46" s="792"/>
      <c r="HL46" s="792"/>
      <c r="HM46" s="792"/>
      <c r="HN46" s="792"/>
      <c r="HO46" s="792"/>
      <c r="HP46" s="792"/>
      <c r="HQ46" s="792"/>
      <c r="HR46" s="792"/>
      <c r="HS46" s="792"/>
      <c r="HT46" s="792"/>
      <c r="HU46" s="792"/>
      <c r="HV46" s="792"/>
      <c r="HW46" s="792"/>
      <c r="HX46" s="792"/>
      <c r="HY46" s="792"/>
      <c r="HZ46" s="792"/>
      <c r="IA46" s="792"/>
      <c r="IB46" s="792"/>
      <c r="IC46" s="792"/>
      <c r="ID46" s="792"/>
      <c r="IE46" s="792"/>
      <c r="IF46" s="792"/>
      <c r="IG46" s="792"/>
      <c r="IH46" s="792"/>
      <c r="II46" s="792"/>
      <c r="IJ46" s="792"/>
      <c r="IK46" s="792"/>
      <c r="IL46" s="792"/>
      <c r="IM46" s="792"/>
      <c r="IN46" s="792"/>
      <c r="IO46" s="792"/>
      <c r="IP46" s="792"/>
      <c r="IQ46" s="792"/>
      <c r="IR46" s="792"/>
      <c r="IS46" s="792"/>
      <c r="IT46" s="792"/>
      <c r="IU46" s="792"/>
      <c r="IV46" s="792"/>
    </row>
    <row r="47" spans="1:256" s="471" customFormat="1" ht="13.5" customHeight="1">
      <c r="A47" s="832"/>
      <c r="B47" s="832"/>
      <c r="C47" s="833"/>
      <c r="D47" s="830" t="s">
        <v>809</v>
      </c>
      <c r="E47" s="830"/>
      <c r="F47" s="834">
        <f>((4.6*2+4.9*2)*3.1)*0.8</f>
        <v>47.120000000000005</v>
      </c>
      <c r="G47" s="835"/>
      <c r="H47" s="835"/>
      <c r="I47" s="836"/>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2"/>
      <c r="AN47" s="792"/>
      <c r="AO47" s="792"/>
      <c r="AP47" s="792"/>
      <c r="AQ47" s="792"/>
      <c r="AR47" s="792"/>
      <c r="AS47" s="792"/>
      <c r="AT47" s="792"/>
      <c r="AU47" s="792"/>
      <c r="AV47" s="792"/>
      <c r="AW47" s="792"/>
      <c r="AX47" s="792"/>
      <c r="AY47" s="792"/>
      <c r="AZ47" s="792"/>
      <c r="BA47" s="792"/>
      <c r="BB47" s="792"/>
      <c r="BC47" s="792"/>
      <c r="BD47" s="792"/>
      <c r="BE47" s="792"/>
      <c r="BF47" s="792"/>
      <c r="BG47" s="792"/>
      <c r="BH47" s="792"/>
      <c r="BI47" s="792"/>
      <c r="BJ47" s="792"/>
      <c r="BK47" s="792"/>
      <c r="BL47" s="792"/>
      <c r="BM47" s="792"/>
      <c r="BN47" s="792"/>
      <c r="BO47" s="792"/>
      <c r="BP47" s="792"/>
      <c r="BQ47" s="792"/>
      <c r="BR47" s="792"/>
      <c r="BS47" s="792"/>
      <c r="BT47" s="792"/>
      <c r="BU47" s="792"/>
      <c r="BV47" s="792"/>
      <c r="BW47" s="792"/>
      <c r="BX47" s="792"/>
      <c r="BY47" s="792"/>
      <c r="BZ47" s="792"/>
      <c r="CA47" s="792"/>
      <c r="CB47" s="792"/>
      <c r="CC47" s="792"/>
      <c r="CD47" s="792"/>
      <c r="CE47" s="792"/>
      <c r="CF47" s="792"/>
      <c r="CG47" s="792"/>
      <c r="CH47" s="792"/>
      <c r="CI47" s="792"/>
      <c r="CJ47" s="792"/>
      <c r="CK47" s="792"/>
      <c r="CL47" s="792"/>
      <c r="CM47" s="792"/>
      <c r="CN47" s="792"/>
      <c r="CO47" s="792"/>
      <c r="CP47" s="792"/>
      <c r="CQ47" s="792"/>
      <c r="CR47" s="792"/>
      <c r="CS47" s="792"/>
      <c r="CT47" s="792"/>
      <c r="CU47" s="792"/>
      <c r="CV47" s="792"/>
      <c r="CW47" s="792"/>
      <c r="CX47" s="792"/>
      <c r="CY47" s="792"/>
      <c r="CZ47" s="792"/>
      <c r="DA47" s="792"/>
      <c r="DB47" s="792"/>
      <c r="DC47" s="792"/>
      <c r="DD47" s="792"/>
      <c r="DE47" s="792"/>
      <c r="DF47" s="792"/>
      <c r="DG47" s="792"/>
      <c r="DH47" s="792"/>
      <c r="DI47" s="792"/>
      <c r="DJ47" s="792"/>
      <c r="DK47" s="792"/>
      <c r="DL47" s="792"/>
      <c r="DM47" s="792"/>
      <c r="DN47" s="792"/>
      <c r="DO47" s="792"/>
      <c r="DP47" s="792"/>
      <c r="DQ47" s="792"/>
      <c r="DR47" s="792"/>
      <c r="DS47" s="792"/>
      <c r="DT47" s="792"/>
      <c r="DU47" s="792"/>
      <c r="DV47" s="792"/>
      <c r="DW47" s="792"/>
      <c r="DX47" s="792"/>
      <c r="DY47" s="792"/>
      <c r="DZ47" s="792"/>
      <c r="EA47" s="792"/>
      <c r="EB47" s="792"/>
      <c r="EC47" s="792"/>
      <c r="ED47" s="792"/>
      <c r="EE47" s="792"/>
      <c r="EF47" s="792"/>
      <c r="EG47" s="792"/>
      <c r="EH47" s="792"/>
      <c r="EI47" s="792"/>
      <c r="EJ47" s="792"/>
      <c r="EK47" s="792"/>
      <c r="EL47" s="792"/>
      <c r="EM47" s="792"/>
      <c r="EN47" s="792"/>
      <c r="EO47" s="792"/>
      <c r="EP47" s="792"/>
      <c r="EQ47" s="792"/>
      <c r="ER47" s="792"/>
      <c r="ES47" s="792"/>
      <c r="ET47" s="792"/>
      <c r="EU47" s="792"/>
      <c r="EV47" s="792"/>
      <c r="EW47" s="792"/>
      <c r="EX47" s="792"/>
      <c r="EY47" s="792"/>
      <c r="EZ47" s="792"/>
      <c r="FA47" s="792"/>
      <c r="FB47" s="792"/>
      <c r="FC47" s="792"/>
      <c r="FD47" s="792"/>
      <c r="FE47" s="792"/>
      <c r="FF47" s="792"/>
      <c r="FG47" s="792"/>
      <c r="FH47" s="792"/>
      <c r="FI47" s="792"/>
      <c r="FJ47" s="792"/>
      <c r="FK47" s="792"/>
      <c r="FL47" s="792"/>
      <c r="FM47" s="792"/>
      <c r="FN47" s="792"/>
      <c r="FO47" s="792"/>
      <c r="FP47" s="792"/>
      <c r="FQ47" s="792"/>
      <c r="FR47" s="792"/>
      <c r="FS47" s="792"/>
      <c r="FT47" s="792"/>
      <c r="FU47" s="792"/>
      <c r="FV47" s="792"/>
      <c r="FW47" s="792"/>
      <c r="FX47" s="792"/>
      <c r="FY47" s="792"/>
      <c r="FZ47" s="792"/>
      <c r="GA47" s="792"/>
      <c r="GB47" s="792"/>
      <c r="GC47" s="792"/>
      <c r="GD47" s="792"/>
      <c r="GE47" s="792"/>
      <c r="GF47" s="792"/>
      <c r="GG47" s="792"/>
      <c r="GH47" s="792"/>
      <c r="GI47" s="792"/>
      <c r="GJ47" s="792"/>
      <c r="GK47" s="792"/>
      <c r="GL47" s="792"/>
      <c r="GM47" s="792"/>
      <c r="GN47" s="792"/>
      <c r="GO47" s="792"/>
      <c r="GP47" s="792"/>
      <c r="GQ47" s="792"/>
      <c r="GR47" s="792"/>
      <c r="GS47" s="792"/>
      <c r="GT47" s="792"/>
      <c r="GU47" s="792"/>
      <c r="GV47" s="792"/>
      <c r="GW47" s="792"/>
      <c r="GX47" s="792"/>
      <c r="GY47" s="792"/>
      <c r="GZ47" s="792"/>
      <c r="HA47" s="792"/>
      <c r="HB47" s="792"/>
      <c r="HC47" s="792"/>
      <c r="HD47" s="792"/>
      <c r="HE47" s="792"/>
      <c r="HF47" s="792"/>
      <c r="HG47" s="792"/>
      <c r="HH47" s="792"/>
      <c r="HI47" s="792"/>
      <c r="HJ47" s="792"/>
      <c r="HK47" s="792"/>
      <c r="HL47" s="792"/>
      <c r="HM47" s="792"/>
      <c r="HN47" s="792"/>
      <c r="HO47" s="792"/>
      <c r="HP47" s="792"/>
      <c r="HQ47" s="792"/>
      <c r="HR47" s="792"/>
      <c r="HS47" s="792"/>
      <c r="HT47" s="792"/>
      <c r="HU47" s="792"/>
      <c r="HV47" s="792"/>
      <c r="HW47" s="792"/>
      <c r="HX47" s="792"/>
      <c r="HY47" s="792"/>
      <c r="HZ47" s="792"/>
      <c r="IA47" s="792"/>
      <c r="IB47" s="792"/>
      <c r="IC47" s="792"/>
      <c r="ID47" s="792"/>
      <c r="IE47" s="792"/>
      <c r="IF47" s="792"/>
      <c r="IG47" s="792"/>
      <c r="IH47" s="792"/>
      <c r="II47" s="792"/>
      <c r="IJ47" s="792"/>
      <c r="IK47" s="792"/>
      <c r="IL47" s="792"/>
      <c r="IM47" s="792"/>
      <c r="IN47" s="792"/>
      <c r="IO47" s="792"/>
      <c r="IP47" s="792"/>
      <c r="IQ47" s="792"/>
      <c r="IR47" s="792"/>
      <c r="IS47" s="792"/>
      <c r="IT47" s="792"/>
      <c r="IU47" s="792"/>
      <c r="IV47" s="792"/>
    </row>
    <row r="48" spans="1:256" s="471" customFormat="1" ht="13.5" customHeight="1">
      <c r="A48" s="824">
        <v>16</v>
      </c>
      <c r="B48" s="825" t="s">
        <v>111</v>
      </c>
      <c r="C48" s="825">
        <v>151101211</v>
      </c>
      <c r="D48" s="825" t="s">
        <v>263</v>
      </c>
      <c r="E48" s="825" t="s">
        <v>113</v>
      </c>
      <c r="F48" s="826">
        <f>F45</f>
        <v>47.120000000000005</v>
      </c>
      <c r="G48" s="897"/>
      <c r="H48" s="827">
        <f>F48*G48</f>
        <v>0</v>
      </c>
      <c r="I48" s="506" t="s">
        <v>623</v>
      </c>
      <c r="J48" s="792"/>
      <c r="K48" s="792"/>
      <c r="L48" s="792"/>
      <c r="M48" s="792"/>
      <c r="N48" s="792"/>
      <c r="O48" s="792"/>
      <c r="P48" s="792"/>
      <c r="Q48" s="792"/>
      <c r="R48" s="792"/>
      <c r="S48" s="792"/>
      <c r="T48" s="792"/>
      <c r="U48" s="792"/>
      <c r="V48" s="792"/>
      <c r="W48" s="792"/>
      <c r="X48" s="792"/>
      <c r="Y48" s="792"/>
      <c r="Z48" s="792"/>
      <c r="AA48" s="792"/>
      <c r="AB48" s="792"/>
      <c r="AC48" s="792"/>
      <c r="AD48" s="792"/>
      <c r="AE48" s="792"/>
      <c r="AF48" s="792"/>
      <c r="AG48" s="792"/>
      <c r="AH48" s="792"/>
      <c r="AI48" s="792"/>
      <c r="AJ48" s="792"/>
      <c r="AK48" s="792"/>
      <c r="AL48" s="792"/>
      <c r="AM48" s="792"/>
      <c r="AN48" s="792"/>
      <c r="AO48" s="792"/>
      <c r="AP48" s="792"/>
      <c r="AQ48" s="792"/>
      <c r="AR48" s="792"/>
      <c r="AS48" s="792"/>
      <c r="AT48" s="792"/>
      <c r="AU48" s="792"/>
      <c r="AV48" s="792"/>
      <c r="AW48" s="792"/>
      <c r="AX48" s="792"/>
      <c r="AY48" s="792"/>
      <c r="AZ48" s="792"/>
      <c r="BA48" s="792"/>
      <c r="BB48" s="792"/>
      <c r="BC48" s="792"/>
      <c r="BD48" s="792"/>
      <c r="BE48" s="792"/>
      <c r="BF48" s="792"/>
      <c r="BG48" s="792"/>
      <c r="BH48" s="792"/>
      <c r="BI48" s="792"/>
      <c r="BJ48" s="792"/>
      <c r="BK48" s="792"/>
      <c r="BL48" s="792"/>
      <c r="BM48" s="792"/>
      <c r="BN48" s="792"/>
      <c r="BO48" s="792"/>
      <c r="BP48" s="792"/>
      <c r="BQ48" s="792"/>
      <c r="BR48" s="792"/>
      <c r="BS48" s="792"/>
      <c r="BT48" s="792"/>
      <c r="BU48" s="792"/>
      <c r="BV48" s="792"/>
      <c r="BW48" s="792"/>
      <c r="BX48" s="792"/>
      <c r="BY48" s="792"/>
      <c r="BZ48" s="792"/>
      <c r="CA48" s="792"/>
      <c r="CB48" s="792"/>
      <c r="CC48" s="792"/>
      <c r="CD48" s="792"/>
      <c r="CE48" s="792"/>
      <c r="CF48" s="792"/>
      <c r="CG48" s="792"/>
      <c r="CH48" s="792"/>
      <c r="CI48" s="792"/>
      <c r="CJ48" s="792"/>
      <c r="CK48" s="792"/>
      <c r="CL48" s="792"/>
      <c r="CM48" s="792"/>
      <c r="CN48" s="792"/>
      <c r="CO48" s="792"/>
      <c r="CP48" s="792"/>
      <c r="CQ48" s="792"/>
      <c r="CR48" s="792"/>
      <c r="CS48" s="792"/>
      <c r="CT48" s="792"/>
      <c r="CU48" s="792"/>
      <c r="CV48" s="792"/>
      <c r="CW48" s="792"/>
      <c r="CX48" s="792"/>
      <c r="CY48" s="792"/>
      <c r="CZ48" s="792"/>
      <c r="DA48" s="792"/>
      <c r="DB48" s="792"/>
      <c r="DC48" s="792"/>
      <c r="DD48" s="792"/>
      <c r="DE48" s="792"/>
      <c r="DF48" s="792"/>
      <c r="DG48" s="792"/>
      <c r="DH48" s="792"/>
      <c r="DI48" s="792"/>
      <c r="DJ48" s="792"/>
      <c r="DK48" s="792"/>
      <c r="DL48" s="792"/>
      <c r="DM48" s="792"/>
      <c r="DN48" s="792"/>
      <c r="DO48" s="792"/>
      <c r="DP48" s="792"/>
      <c r="DQ48" s="792"/>
      <c r="DR48" s="792"/>
      <c r="DS48" s="792"/>
      <c r="DT48" s="792"/>
      <c r="DU48" s="792"/>
      <c r="DV48" s="792"/>
      <c r="DW48" s="792"/>
      <c r="DX48" s="792"/>
      <c r="DY48" s="792"/>
      <c r="DZ48" s="792"/>
      <c r="EA48" s="792"/>
      <c r="EB48" s="792"/>
      <c r="EC48" s="792"/>
      <c r="ED48" s="792"/>
      <c r="EE48" s="792"/>
      <c r="EF48" s="792"/>
      <c r="EG48" s="792"/>
      <c r="EH48" s="792"/>
      <c r="EI48" s="792"/>
      <c r="EJ48" s="792"/>
      <c r="EK48" s="792"/>
      <c r="EL48" s="792"/>
      <c r="EM48" s="792"/>
      <c r="EN48" s="792"/>
      <c r="EO48" s="792"/>
      <c r="EP48" s="792"/>
      <c r="EQ48" s="792"/>
      <c r="ER48" s="792"/>
      <c r="ES48" s="792"/>
      <c r="ET48" s="792"/>
      <c r="EU48" s="792"/>
      <c r="EV48" s="792"/>
      <c r="EW48" s="792"/>
      <c r="EX48" s="792"/>
      <c r="EY48" s="792"/>
      <c r="EZ48" s="792"/>
      <c r="FA48" s="792"/>
      <c r="FB48" s="792"/>
      <c r="FC48" s="792"/>
      <c r="FD48" s="792"/>
      <c r="FE48" s="792"/>
      <c r="FF48" s="792"/>
      <c r="FG48" s="792"/>
      <c r="FH48" s="792"/>
      <c r="FI48" s="792"/>
      <c r="FJ48" s="792"/>
      <c r="FK48" s="792"/>
      <c r="FL48" s="792"/>
      <c r="FM48" s="792"/>
      <c r="FN48" s="792"/>
      <c r="FO48" s="792"/>
      <c r="FP48" s="792"/>
      <c r="FQ48" s="792"/>
      <c r="FR48" s="792"/>
      <c r="FS48" s="792"/>
      <c r="FT48" s="792"/>
      <c r="FU48" s="792"/>
      <c r="FV48" s="792"/>
      <c r="FW48" s="792"/>
      <c r="FX48" s="792"/>
      <c r="FY48" s="792"/>
      <c r="FZ48" s="792"/>
      <c r="GA48" s="792"/>
      <c r="GB48" s="792"/>
      <c r="GC48" s="792"/>
      <c r="GD48" s="792"/>
      <c r="GE48" s="792"/>
      <c r="GF48" s="792"/>
      <c r="GG48" s="792"/>
      <c r="GH48" s="792"/>
      <c r="GI48" s="792"/>
      <c r="GJ48" s="792"/>
      <c r="GK48" s="792"/>
      <c r="GL48" s="792"/>
      <c r="GM48" s="792"/>
      <c r="GN48" s="792"/>
      <c r="GO48" s="792"/>
      <c r="GP48" s="792"/>
      <c r="GQ48" s="792"/>
      <c r="GR48" s="792"/>
      <c r="GS48" s="792"/>
      <c r="GT48" s="792"/>
      <c r="GU48" s="792"/>
      <c r="GV48" s="792"/>
      <c r="GW48" s="792"/>
      <c r="GX48" s="792"/>
      <c r="GY48" s="792"/>
      <c r="GZ48" s="792"/>
      <c r="HA48" s="792"/>
      <c r="HB48" s="792"/>
      <c r="HC48" s="792"/>
      <c r="HD48" s="792"/>
      <c r="HE48" s="792"/>
      <c r="HF48" s="792"/>
      <c r="HG48" s="792"/>
      <c r="HH48" s="792"/>
      <c r="HI48" s="792"/>
      <c r="HJ48" s="792"/>
      <c r="HK48" s="792"/>
      <c r="HL48" s="792"/>
      <c r="HM48" s="792"/>
      <c r="HN48" s="792"/>
      <c r="HO48" s="792"/>
      <c r="HP48" s="792"/>
      <c r="HQ48" s="792"/>
      <c r="HR48" s="792"/>
      <c r="HS48" s="792"/>
      <c r="HT48" s="792"/>
      <c r="HU48" s="792"/>
      <c r="HV48" s="792"/>
      <c r="HW48" s="792"/>
      <c r="HX48" s="792"/>
      <c r="HY48" s="792"/>
      <c r="HZ48" s="792"/>
      <c r="IA48" s="792"/>
      <c r="IB48" s="792"/>
      <c r="IC48" s="792"/>
      <c r="ID48" s="792"/>
      <c r="IE48" s="792"/>
      <c r="IF48" s="792"/>
      <c r="IG48" s="792"/>
      <c r="IH48" s="792"/>
      <c r="II48" s="792"/>
      <c r="IJ48" s="792"/>
      <c r="IK48" s="792"/>
      <c r="IL48" s="792"/>
      <c r="IM48" s="792"/>
      <c r="IN48" s="792"/>
      <c r="IO48" s="792"/>
      <c r="IP48" s="792"/>
      <c r="IQ48" s="792"/>
      <c r="IR48" s="792"/>
      <c r="IS48" s="792"/>
      <c r="IT48" s="792"/>
      <c r="IU48" s="792"/>
      <c r="IV48" s="792"/>
    </row>
    <row r="49" spans="1:256" s="471" customFormat="1" ht="13.5" customHeight="1">
      <c r="A49" s="824">
        <v>17</v>
      </c>
      <c r="B49" s="825" t="s">
        <v>111</v>
      </c>
      <c r="C49" s="825">
        <v>151101301</v>
      </c>
      <c r="D49" s="825" t="s">
        <v>264</v>
      </c>
      <c r="E49" s="825" t="s">
        <v>186</v>
      </c>
      <c r="F49" s="826">
        <f>SUM(F50)</f>
        <v>69.873999999999995</v>
      </c>
      <c r="G49" s="897"/>
      <c r="H49" s="827">
        <f>F49*G49</f>
        <v>0</v>
      </c>
      <c r="I49" s="831" t="s">
        <v>623</v>
      </c>
      <c r="J49" s="792"/>
      <c r="K49" s="792"/>
      <c r="L49" s="792"/>
      <c r="M49" s="792"/>
      <c r="N49" s="792"/>
      <c r="O49" s="792"/>
      <c r="P49" s="792"/>
      <c r="Q49" s="792"/>
      <c r="R49" s="792"/>
      <c r="S49" s="792"/>
      <c r="T49" s="792"/>
      <c r="U49" s="792"/>
      <c r="V49" s="792"/>
      <c r="W49" s="792"/>
      <c r="X49" s="792"/>
      <c r="Y49" s="792"/>
      <c r="Z49" s="792"/>
      <c r="AA49" s="792"/>
      <c r="AB49" s="792"/>
      <c r="AC49" s="792"/>
      <c r="AD49" s="792"/>
      <c r="AE49" s="792"/>
      <c r="AF49" s="792"/>
      <c r="AG49" s="792"/>
      <c r="AH49" s="792"/>
      <c r="AI49" s="792"/>
      <c r="AJ49" s="792"/>
      <c r="AK49" s="792"/>
      <c r="AL49" s="792"/>
      <c r="AM49" s="792"/>
      <c r="AN49" s="792"/>
      <c r="AO49" s="792"/>
      <c r="AP49" s="792"/>
      <c r="AQ49" s="792"/>
      <c r="AR49" s="792"/>
      <c r="AS49" s="792"/>
      <c r="AT49" s="792"/>
      <c r="AU49" s="792"/>
      <c r="AV49" s="792"/>
      <c r="AW49" s="792"/>
      <c r="AX49" s="792"/>
      <c r="AY49" s="792"/>
      <c r="AZ49" s="792"/>
      <c r="BA49" s="792"/>
      <c r="BB49" s="792"/>
      <c r="BC49" s="792"/>
      <c r="BD49" s="792"/>
      <c r="BE49" s="792"/>
      <c r="BF49" s="792"/>
      <c r="BG49" s="792"/>
      <c r="BH49" s="792"/>
      <c r="BI49" s="792"/>
      <c r="BJ49" s="792"/>
      <c r="BK49" s="792"/>
      <c r="BL49" s="792"/>
      <c r="BM49" s="792"/>
      <c r="BN49" s="792"/>
      <c r="BO49" s="792"/>
      <c r="BP49" s="792"/>
      <c r="BQ49" s="792"/>
      <c r="BR49" s="792"/>
      <c r="BS49" s="792"/>
      <c r="BT49" s="792"/>
      <c r="BU49" s="792"/>
      <c r="BV49" s="792"/>
      <c r="BW49" s="792"/>
      <c r="BX49" s="792"/>
      <c r="BY49" s="792"/>
      <c r="BZ49" s="792"/>
      <c r="CA49" s="792"/>
      <c r="CB49" s="792"/>
      <c r="CC49" s="792"/>
      <c r="CD49" s="792"/>
      <c r="CE49" s="792"/>
      <c r="CF49" s="792"/>
      <c r="CG49" s="792"/>
      <c r="CH49" s="792"/>
      <c r="CI49" s="792"/>
      <c r="CJ49" s="792"/>
      <c r="CK49" s="792"/>
      <c r="CL49" s="792"/>
      <c r="CM49" s="792"/>
      <c r="CN49" s="792"/>
      <c r="CO49" s="792"/>
      <c r="CP49" s="792"/>
      <c r="CQ49" s="792"/>
      <c r="CR49" s="792"/>
      <c r="CS49" s="792"/>
      <c r="CT49" s="792"/>
      <c r="CU49" s="792"/>
      <c r="CV49" s="792"/>
      <c r="CW49" s="792"/>
      <c r="CX49" s="792"/>
      <c r="CY49" s="792"/>
      <c r="CZ49" s="792"/>
      <c r="DA49" s="792"/>
      <c r="DB49" s="792"/>
      <c r="DC49" s="792"/>
      <c r="DD49" s="792"/>
      <c r="DE49" s="792"/>
      <c r="DF49" s="792"/>
      <c r="DG49" s="792"/>
      <c r="DH49" s="792"/>
      <c r="DI49" s="792"/>
      <c r="DJ49" s="792"/>
      <c r="DK49" s="792"/>
      <c r="DL49" s="792"/>
      <c r="DM49" s="792"/>
      <c r="DN49" s="792"/>
      <c r="DO49" s="792"/>
      <c r="DP49" s="792"/>
      <c r="DQ49" s="792"/>
      <c r="DR49" s="792"/>
      <c r="DS49" s="792"/>
      <c r="DT49" s="792"/>
      <c r="DU49" s="792"/>
      <c r="DV49" s="792"/>
      <c r="DW49" s="792"/>
      <c r="DX49" s="792"/>
      <c r="DY49" s="792"/>
      <c r="DZ49" s="792"/>
      <c r="EA49" s="792"/>
      <c r="EB49" s="792"/>
      <c r="EC49" s="792"/>
      <c r="ED49" s="792"/>
      <c r="EE49" s="792"/>
      <c r="EF49" s="792"/>
      <c r="EG49" s="792"/>
      <c r="EH49" s="792"/>
      <c r="EI49" s="792"/>
      <c r="EJ49" s="792"/>
      <c r="EK49" s="792"/>
      <c r="EL49" s="792"/>
      <c r="EM49" s="792"/>
      <c r="EN49" s="792"/>
      <c r="EO49" s="792"/>
      <c r="EP49" s="792"/>
      <c r="EQ49" s="792"/>
      <c r="ER49" s="792"/>
      <c r="ES49" s="792"/>
      <c r="ET49" s="792"/>
      <c r="EU49" s="792"/>
      <c r="EV49" s="792"/>
      <c r="EW49" s="792"/>
      <c r="EX49" s="792"/>
      <c r="EY49" s="792"/>
      <c r="EZ49" s="792"/>
      <c r="FA49" s="792"/>
      <c r="FB49" s="792"/>
      <c r="FC49" s="792"/>
      <c r="FD49" s="792"/>
      <c r="FE49" s="792"/>
      <c r="FF49" s="792"/>
      <c r="FG49" s="792"/>
      <c r="FH49" s="792"/>
      <c r="FI49" s="792"/>
      <c r="FJ49" s="792"/>
      <c r="FK49" s="792"/>
      <c r="FL49" s="792"/>
      <c r="FM49" s="792"/>
      <c r="FN49" s="792"/>
      <c r="FO49" s="792"/>
      <c r="FP49" s="792"/>
      <c r="FQ49" s="792"/>
      <c r="FR49" s="792"/>
      <c r="FS49" s="792"/>
      <c r="FT49" s="792"/>
      <c r="FU49" s="792"/>
      <c r="FV49" s="792"/>
      <c r="FW49" s="792"/>
      <c r="FX49" s="792"/>
      <c r="FY49" s="792"/>
      <c r="FZ49" s="792"/>
      <c r="GA49" s="792"/>
      <c r="GB49" s="792"/>
      <c r="GC49" s="792"/>
      <c r="GD49" s="792"/>
      <c r="GE49" s="792"/>
      <c r="GF49" s="792"/>
      <c r="GG49" s="792"/>
      <c r="GH49" s="792"/>
      <c r="GI49" s="792"/>
      <c r="GJ49" s="792"/>
      <c r="GK49" s="792"/>
      <c r="GL49" s="792"/>
      <c r="GM49" s="792"/>
      <c r="GN49" s="792"/>
      <c r="GO49" s="792"/>
      <c r="GP49" s="792"/>
      <c r="GQ49" s="792"/>
      <c r="GR49" s="792"/>
      <c r="GS49" s="792"/>
      <c r="GT49" s="792"/>
      <c r="GU49" s="792"/>
      <c r="GV49" s="792"/>
      <c r="GW49" s="792"/>
      <c r="GX49" s="792"/>
      <c r="GY49" s="792"/>
      <c r="GZ49" s="792"/>
      <c r="HA49" s="792"/>
      <c r="HB49" s="792"/>
      <c r="HC49" s="792"/>
      <c r="HD49" s="792"/>
      <c r="HE49" s="792"/>
      <c r="HF49" s="792"/>
      <c r="HG49" s="792"/>
      <c r="HH49" s="792"/>
      <c r="HI49" s="792"/>
      <c r="HJ49" s="792"/>
      <c r="HK49" s="792"/>
      <c r="HL49" s="792"/>
      <c r="HM49" s="792"/>
      <c r="HN49" s="792"/>
      <c r="HO49" s="792"/>
      <c r="HP49" s="792"/>
      <c r="HQ49" s="792"/>
      <c r="HR49" s="792"/>
      <c r="HS49" s="792"/>
      <c r="HT49" s="792"/>
      <c r="HU49" s="792"/>
      <c r="HV49" s="792"/>
      <c r="HW49" s="792"/>
      <c r="HX49" s="792"/>
      <c r="HY49" s="792"/>
      <c r="HZ49" s="792"/>
      <c r="IA49" s="792"/>
      <c r="IB49" s="792"/>
      <c r="IC49" s="792"/>
      <c r="ID49" s="792"/>
      <c r="IE49" s="792"/>
      <c r="IF49" s="792"/>
      <c r="IG49" s="792"/>
      <c r="IH49" s="792"/>
      <c r="II49" s="792"/>
      <c r="IJ49" s="792"/>
      <c r="IK49" s="792"/>
      <c r="IL49" s="792"/>
      <c r="IM49" s="792"/>
      <c r="IN49" s="792"/>
      <c r="IO49" s="792"/>
      <c r="IP49" s="792"/>
      <c r="IQ49" s="792"/>
      <c r="IR49" s="792"/>
      <c r="IS49" s="792"/>
      <c r="IT49" s="792"/>
      <c r="IU49" s="792"/>
      <c r="IV49" s="792"/>
    </row>
    <row r="50" spans="1:256" s="471" customFormat="1" ht="13.5" customHeight="1">
      <c r="A50" s="832"/>
      <c r="B50" s="832"/>
      <c r="C50" s="833"/>
      <c r="D50" s="830" t="s">
        <v>810</v>
      </c>
      <c r="E50" s="830"/>
      <c r="F50" s="834">
        <f>4.6*4.9*3.1</f>
        <v>69.873999999999995</v>
      </c>
      <c r="G50" s="835"/>
      <c r="H50" s="835"/>
      <c r="I50" s="836"/>
      <c r="J50" s="792"/>
      <c r="K50" s="792"/>
      <c r="L50" s="792"/>
      <c r="M50" s="792"/>
      <c r="N50" s="792"/>
      <c r="O50" s="792"/>
      <c r="P50" s="792"/>
      <c r="Q50" s="792"/>
      <c r="R50" s="792"/>
      <c r="S50" s="792"/>
      <c r="T50" s="792"/>
      <c r="U50" s="792"/>
      <c r="V50" s="792"/>
      <c r="W50" s="792"/>
      <c r="X50" s="792"/>
      <c r="Y50" s="792"/>
      <c r="Z50" s="792"/>
      <c r="AA50" s="792"/>
      <c r="AB50" s="792"/>
      <c r="AC50" s="792"/>
      <c r="AD50" s="792"/>
      <c r="AE50" s="792"/>
      <c r="AF50" s="792"/>
      <c r="AG50" s="792"/>
      <c r="AH50" s="792"/>
      <c r="AI50" s="792"/>
      <c r="AJ50" s="792"/>
      <c r="AK50" s="792"/>
      <c r="AL50" s="792"/>
      <c r="AM50" s="792"/>
      <c r="AN50" s="792"/>
      <c r="AO50" s="792"/>
      <c r="AP50" s="792"/>
      <c r="AQ50" s="792"/>
      <c r="AR50" s="792"/>
      <c r="AS50" s="792"/>
      <c r="AT50" s="792"/>
      <c r="AU50" s="792"/>
      <c r="AV50" s="792"/>
      <c r="AW50" s="792"/>
      <c r="AX50" s="792"/>
      <c r="AY50" s="792"/>
      <c r="AZ50" s="792"/>
      <c r="BA50" s="792"/>
      <c r="BB50" s="792"/>
      <c r="BC50" s="792"/>
      <c r="BD50" s="792"/>
      <c r="BE50" s="792"/>
      <c r="BF50" s="792"/>
      <c r="BG50" s="792"/>
      <c r="BH50" s="792"/>
      <c r="BI50" s="792"/>
      <c r="BJ50" s="792"/>
      <c r="BK50" s="792"/>
      <c r="BL50" s="792"/>
      <c r="BM50" s="792"/>
      <c r="BN50" s="792"/>
      <c r="BO50" s="792"/>
      <c r="BP50" s="792"/>
      <c r="BQ50" s="792"/>
      <c r="BR50" s="792"/>
      <c r="BS50" s="792"/>
      <c r="BT50" s="792"/>
      <c r="BU50" s="792"/>
      <c r="BV50" s="792"/>
      <c r="BW50" s="792"/>
      <c r="BX50" s="792"/>
      <c r="BY50" s="792"/>
      <c r="BZ50" s="792"/>
      <c r="CA50" s="792"/>
      <c r="CB50" s="792"/>
      <c r="CC50" s="792"/>
      <c r="CD50" s="792"/>
      <c r="CE50" s="792"/>
      <c r="CF50" s="792"/>
      <c r="CG50" s="792"/>
      <c r="CH50" s="792"/>
      <c r="CI50" s="792"/>
      <c r="CJ50" s="792"/>
      <c r="CK50" s="792"/>
      <c r="CL50" s="792"/>
      <c r="CM50" s="792"/>
      <c r="CN50" s="792"/>
      <c r="CO50" s="792"/>
      <c r="CP50" s="792"/>
      <c r="CQ50" s="792"/>
      <c r="CR50" s="792"/>
      <c r="CS50" s="792"/>
      <c r="CT50" s="792"/>
      <c r="CU50" s="792"/>
      <c r="CV50" s="792"/>
      <c r="CW50" s="792"/>
      <c r="CX50" s="792"/>
      <c r="CY50" s="792"/>
      <c r="CZ50" s="792"/>
      <c r="DA50" s="792"/>
      <c r="DB50" s="792"/>
      <c r="DC50" s="792"/>
      <c r="DD50" s="792"/>
      <c r="DE50" s="792"/>
      <c r="DF50" s="792"/>
      <c r="DG50" s="792"/>
      <c r="DH50" s="792"/>
      <c r="DI50" s="792"/>
      <c r="DJ50" s="792"/>
      <c r="DK50" s="792"/>
      <c r="DL50" s="792"/>
      <c r="DM50" s="792"/>
      <c r="DN50" s="792"/>
      <c r="DO50" s="792"/>
      <c r="DP50" s="792"/>
      <c r="DQ50" s="792"/>
      <c r="DR50" s="792"/>
      <c r="DS50" s="792"/>
      <c r="DT50" s="792"/>
      <c r="DU50" s="792"/>
      <c r="DV50" s="792"/>
      <c r="DW50" s="792"/>
      <c r="DX50" s="792"/>
      <c r="DY50" s="792"/>
      <c r="DZ50" s="792"/>
      <c r="EA50" s="792"/>
      <c r="EB50" s="792"/>
      <c r="EC50" s="792"/>
      <c r="ED50" s="792"/>
      <c r="EE50" s="792"/>
      <c r="EF50" s="792"/>
      <c r="EG50" s="792"/>
      <c r="EH50" s="792"/>
      <c r="EI50" s="792"/>
      <c r="EJ50" s="792"/>
      <c r="EK50" s="792"/>
      <c r="EL50" s="792"/>
      <c r="EM50" s="792"/>
      <c r="EN50" s="792"/>
      <c r="EO50" s="792"/>
      <c r="EP50" s="792"/>
      <c r="EQ50" s="792"/>
      <c r="ER50" s="792"/>
      <c r="ES50" s="792"/>
      <c r="ET50" s="792"/>
      <c r="EU50" s="792"/>
      <c r="EV50" s="792"/>
      <c r="EW50" s="792"/>
      <c r="EX50" s="792"/>
      <c r="EY50" s="792"/>
      <c r="EZ50" s="792"/>
      <c r="FA50" s="792"/>
      <c r="FB50" s="792"/>
      <c r="FC50" s="792"/>
      <c r="FD50" s="792"/>
      <c r="FE50" s="792"/>
      <c r="FF50" s="792"/>
      <c r="FG50" s="792"/>
      <c r="FH50" s="792"/>
      <c r="FI50" s="792"/>
      <c r="FJ50" s="792"/>
      <c r="FK50" s="792"/>
      <c r="FL50" s="792"/>
      <c r="FM50" s="792"/>
      <c r="FN50" s="792"/>
      <c r="FO50" s="792"/>
      <c r="FP50" s="792"/>
      <c r="FQ50" s="792"/>
      <c r="FR50" s="792"/>
      <c r="FS50" s="792"/>
      <c r="FT50" s="792"/>
      <c r="FU50" s="792"/>
      <c r="FV50" s="792"/>
      <c r="FW50" s="792"/>
      <c r="FX50" s="792"/>
      <c r="FY50" s="792"/>
      <c r="FZ50" s="792"/>
      <c r="GA50" s="792"/>
      <c r="GB50" s="792"/>
      <c r="GC50" s="792"/>
      <c r="GD50" s="792"/>
      <c r="GE50" s="792"/>
      <c r="GF50" s="792"/>
      <c r="GG50" s="792"/>
      <c r="GH50" s="792"/>
      <c r="GI50" s="792"/>
      <c r="GJ50" s="792"/>
      <c r="GK50" s="792"/>
      <c r="GL50" s="792"/>
      <c r="GM50" s="792"/>
      <c r="GN50" s="792"/>
      <c r="GO50" s="792"/>
      <c r="GP50" s="792"/>
      <c r="GQ50" s="792"/>
      <c r="GR50" s="792"/>
      <c r="GS50" s="792"/>
      <c r="GT50" s="792"/>
      <c r="GU50" s="792"/>
      <c r="GV50" s="792"/>
      <c r="GW50" s="792"/>
      <c r="GX50" s="792"/>
      <c r="GY50" s="792"/>
      <c r="GZ50" s="792"/>
      <c r="HA50" s="792"/>
      <c r="HB50" s="792"/>
      <c r="HC50" s="792"/>
      <c r="HD50" s="792"/>
      <c r="HE50" s="792"/>
      <c r="HF50" s="792"/>
      <c r="HG50" s="792"/>
      <c r="HH50" s="792"/>
      <c r="HI50" s="792"/>
      <c r="HJ50" s="792"/>
      <c r="HK50" s="792"/>
      <c r="HL50" s="792"/>
      <c r="HM50" s="792"/>
      <c r="HN50" s="792"/>
      <c r="HO50" s="792"/>
      <c r="HP50" s="792"/>
      <c r="HQ50" s="792"/>
      <c r="HR50" s="792"/>
      <c r="HS50" s="792"/>
      <c r="HT50" s="792"/>
      <c r="HU50" s="792"/>
      <c r="HV50" s="792"/>
      <c r="HW50" s="792"/>
      <c r="HX50" s="792"/>
      <c r="HY50" s="792"/>
      <c r="HZ50" s="792"/>
      <c r="IA50" s="792"/>
      <c r="IB50" s="792"/>
      <c r="IC50" s="792"/>
      <c r="ID50" s="792"/>
      <c r="IE50" s="792"/>
      <c r="IF50" s="792"/>
      <c r="IG50" s="792"/>
      <c r="IH50" s="792"/>
      <c r="II50" s="792"/>
      <c r="IJ50" s="792"/>
      <c r="IK50" s="792"/>
      <c r="IL50" s="792"/>
      <c r="IM50" s="792"/>
      <c r="IN50" s="792"/>
      <c r="IO50" s="792"/>
      <c r="IP50" s="792"/>
      <c r="IQ50" s="792"/>
      <c r="IR50" s="792"/>
      <c r="IS50" s="792"/>
      <c r="IT50" s="792"/>
      <c r="IU50" s="792"/>
      <c r="IV50" s="792"/>
    </row>
    <row r="51" spans="1:256" s="471" customFormat="1" ht="13.5" customHeight="1">
      <c r="A51" s="824">
        <v>18</v>
      </c>
      <c r="B51" s="825" t="s">
        <v>111</v>
      </c>
      <c r="C51" s="825">
        <v>151101311</v>
      </c>
      <c r="D51" s="825" t="s">
        <v>265</v>
      </c>
      <c r="E51" s="825" t="s">
        <v>186</v>
      </c>
      <c r="F51" s="826">
        <f>F49</f>
        <v>69.873999999999995</v>
      </c>
      <c r="G51" s="897"/>
      <c r="H51" s="827">
        <f>F51*G51</f>
        <v>0</v>
      </c>
      <c r="I51" s="831" t="s">
        <v>623</v>
      </c>
      <c r="J51" s="792"/>
      <c r="K51" s="792"/>
      <c r="L51" s="792"/>
      <c r="M51" s="792"/>
      <c r="N51" s="792"/>
      <c r="O51" s="792"/>
      <c r="P51" s="792"/>
      <c r="Q51" s="792"/>
      <c r="R51" s="792"/>
      <c r="S51" s="792"/>
      <c r="T51" s="792"/>
      <c r="U51" s="792"/>
      <c r="V51" s="792"/>
      <c r="W51" s="792"/>
      <c r="X51" s="792"/>
      <c r="Y51" s="792"/>
      <c r="Z51" s="792"/>
      <c r="AA51" s="792"/>
      <c r="AB51" s="792"/>
      <c r="AC51" s="792"/>
      <c r="AD51" s="792"/>
      <c r="AE51" s="792"/>
      <c r="AF51" s="792"/>
      <c r="AG51" s="792"/>
      <c r="AH51" s="792"/>
      <c r="AI51" s="792"/>
      <c r="AJ51" s="792"/>
      <c r="AK51" s="792"/>
      <c r="AL51" s="792"/>
      <c r="AM51" s="792"/>
      <c r="AN51" s="792"/>
      <c r="AO51" s="792"/>
      <c r="AP51" s="792"/>
      <c r="AQ51" s="792"/>
      <c r="AR51" s="792"/>
      <c r="AS51" s="792"/>
      <c r="AT51" s="792"/>
      <c r="AU51" s="792"/>
      <c r="AV51" s="792"/>
      <c r="AW51" s="792"/>
      <c r="AX51" s="792"/>
      <c r="AY51" s="792"/>
      <c r="AZ51" s="792"/>
      <c r="BA51" s="792"/>
      <c r="BB51" s="792"/>
      <c r="BC51" s="792"/>
      <c r="BD51" s="792"/>
      <c r="BE51" s="792"/>
      <c r="BF51" s="792"/>
      <c r="BG51" s="792"/>
      <c r="BH51" s="792"/>
      <c r="BI51" s="792"/>
      <c r="BJ51" s="792"/>
      <c r="BK51" s="792"/>
      <c r="BL51" s="792"/>
      <c r="BM51" s="792"/>
      <c r="BN51" s="792"/>
      <c r="BO51" s="792"/>
      <c r="BP51" s="792"/>
      <c r="BQ51" s="792"/>
      <c r="BR51" s="792"/>
      <c r="BS51" s="792"/>
      <c r="BT51" s="792"/>
      <c r="BU51" s="792"/>
      <c r="BV51" s="792"/>
      <c r="BW51" s="792"/>
      <c r="BX51" s="792"/>
      <c r="BY51" s="792"/>
      <c r="BZ51" s="792"/>
      <c r="CA51" s="792"/>
      <c r="CB51" s="792"/>
      <c r="CC51" s="792"/>
      <c r="CD51" s="792"/>
      <c r="CE51" s="792"/>
      <c r="CF51" s="792"/>
      <c r="CG51" s="792"/>
      <c r="CH51" s="792"/>
      <c r="CI51" s="792"/>
      <c r="CJ51" s="792"/>
      <c r="CK51" s="792"/>
      <c r="CL51" s="792"/>
      <c r="CM51" s="792"/>
      <c r="CN51" s="792"/>
      <c r="CO51" s="792"/>
      <c r="CP51" s="792"/>
      <c r="CQ51" s="792"/>
      <c r="CR51" s="792"/>
      <c r="CS51" s="792"/>
      <c r="CT51" s="792"/>
      <c r="CU51" s="792"/>
      <c r="CV51" s="792"/>
      <c r="CW51" s="792"/>
      <c r="CX51" s="792"/>
      <c r="CY51" s="792"/>
      <c r="CZ51" s="792"/>
      <c r="DA51" s="792"/>
      <c r="DB51" s="792"/>
      <c r="DC51" s="792"/>
      <c r="DD51" s="792"/>
      <c r="DE51" s="792"/>
      <c r="DF51" s="792"/>
      <c r="DG51" s="792"/>
      <c r="DH51" s="792"/>
      <c r="DI51" s="792"/>
      <c r="DJ51" s="792"/>
      <c r="DK51" s="792"/>
      <c r="DL51" s="792"/>
      <c r="DM51" s="792"/>
      <c r="DN51" s="792"/>
      <c r="DO51" s="792"/>
      <c r="DP51" s="792"/>
      <c r="DQ51" s="792"/>
      <c r="DR51" s="792"/>
      <c r="DS51" s="792"/>
      <c r="DT51" s="792"/>
      <c r="DU51" s="792"/>
      <c r="DV51" s="792"/>
      <c r="DW51" s="792"/>
      <c r="DX51" s="792"/>
      <c r="DY51" s="792"/>
      <c r="DZ51" s="792"/>
      <c r="EA51" s="792"/>
      <c r="EB51" s="792"/>
      <c r="EC51" s="792"/>
      <c r="ED51" s="792"/>
      <c r="EE51" s="792"/>
      <c r="EF51" s="792"/>
      <c r="EG51" s="792"/>
      <c r="EH51" s="792"/>
      <c r="EI51" s="792"/>
      <c r="EJ51" s="792"/>
      <c r="EK51" s="792"/>
      <c r="EL51" s="792"/>
      <c r="EM51" s="792"/>
      <c r="EN51" s="792"/>
      <c r="EO51" s="792"/>
      <c r="EP51" s="792"/>
      <c r="EQ51" s="792"/>
      <c r="ER51" s="792"/>
      <c r="ES51" s="792"/>
      <c r="ET51" s="792"/>
      <c r="EU51" s="792"/>
      <c r="EV51" s="792"/>
      <c r="EW51" s="792"/>
      <c r="EX51" s="792"/>
      <c r="EY51" s="792"/>
      <c r="EZ51" s="792"/>
      <c r="FA51" s="792"/>
      <c r="FB51" s="792"/>
      <c r="FC51" s="792"/>
      <c r="FD51" s="792"/>
      <c r="FE51" s="792"/>
      <c r="FF51" s="792"/>
      <c r="FG51" s="792"/>
      <c r="FH51" s="792"/>
      <c r="FI51" s="792"/>
      <c r="FJ51" s="792"/>
      <c r="FK51" s="792"/>
      <c r="FL51" s="792"/>
      <c r="FM51" s="792"/>
      <c r="FN51" s="792"/>
      <c r="FO51" s="792"/>
      <c r="FP51" s="792"/>
      <c r="FQ51" s="792"/>
      <c r="FR51" s="792"/>
      <c r="FS51" s="792"/>
      <c r="FT51" s="792"/>
      <c r="FU51" s="792"/>
      <c r="FV51" s="792"/>
      <c r="FW51" s="792"/>
      <c r="FX51" s="792"/>
      <c r="FY51" s="792"/>
      <c r="FZ51" s="792"/>
      <c r="GA51" s="792"/>
      <c r="GB51" s="792"/>
      <c r="GC51" s="792"/>
      <c r="GD51" s="792"/>
      <c r="GE51" s="792"/>
      <c r="GF51" s="792"/>
      <c r="GG51" s="792"/>
      <c r="GH51" s="792"/>
      <c r="GI51" s="792"/>
      <c r="GJ51" s="792"/>
      <c r="GK51" s="792"/>
      <c r="GL51" s="792"/>
      <c r="GM51" s="792"/>
      <c r="GN51" s="792"/>
      <c r="GO51" s="792"/>
      <c r="GP51" s="792"/>
      <c r="GQ51" s="792"/>
      <c r="GR51" s="792"/>
      <c r="GS51" s="792"/>
      <c r="GT51" s="792"/>
      <c r="GU51" s="792"/>
      <c r="GV51" s="792"/>
      <c r="GW51" s="792"/>
      <c r="GX51" s="792"/>
      <c r="GY51" s="792"/>
      <c r="GZ51" s="792"/>
      <c r="HA51" s="792"/>
      <c r="HB51" s="792"/>
      <c r="HC51" s="792"/>
      <c r="HD51" s="792"/>
      <c r="HE51" s="792"/>
      <c r="HF51" s="792"/>
      <c r="HG51" s="792"/>
      <c r="HH51" s="792"/>
      <c r="HI51" s="792"/>
      <c r="HJ51" s="792"/>
      <c r="HK51" s="792"/>
      <c r="HL51" s="792"/>
      <c r="HM51" s="792"/>
      <c r="HN51" s="792"/>
      <c r="HO51" s="792"/>
      <c r="HP51" s="792"/>
      <c r="HQ51" s="792"/>
      <c r="HR51" s="792"/>
      <c r="HS51" s="792"/>
      <c r="HT51" s="792"/>
      <c r="HU51" s="792"/>
      <c r="HV51" s="792"/>
      <c r="HW51" s="792"/>
      <c r="HX51" s="792"/>
      <c r="HY51" s="792"/>
      <c r="HZ51" s="792"/>
      <c r="IA51" s="792"/>
      <c r="IB51" s="792"/>
      <c r="IC51" s="792"/>
      <c r="ID51" s="792"/>
      <c r="IE51" s="792"/>
      <c r="IF51" s="792"/>
      <c r="IG51" s="792"/>
      <c r="IH51" s="792"/>
      <c r="II51" s="792"/>
      <c r="IJ51" s="792"/>
      <c r="IK51" s="792"/>
      <c r="IL51" s="792"/>
      <c r="IM51" s="792"/>
      <c r="IN51" s="792"/>
      <c r="IO51" s="792"/>
      <c r="IP51" s="792"/>
      <c r="IQ51" s="792"/>
      <c r="IR51" s="792"/>
      <c r="IS51" s="792"/>
      <c r="IT51" s="792"/>
      <c r="IU51" s="792"/>
      <c r="IV51" s="792"/>
    </row>
    <row r="52" spans="1:256" s="471" customFormat="1" ht="13.5" customHeight="1">
      <c r="A52" s="492">
        <v>19</v>
      </c>
      <c r="B52" s="493" t="s">
        <v>111</v>
      </c>
      <c r="C52" s="493">
        <v>174151101</v>
      </c>
      <c r="D52" s="493" t="s">
        <v>266</v>
      </c>
      <c r="E52" s="493" t="s">
        <v>186</v>
      </c>
      <c r="F52" s="507">
        <f>SUM(F53:F55)</f>
        <v>88.873999999999995</v>
      </c>
      <c r="G52" s="144"/>
      <c r="H52" s="495">
        <f>F52*G52</f>
        <v>0</v>
      </c>
      <c r="I52" s="506" t="s">
        <v>623</v>
      </c>
      <c r="J52" s="837"/>
    </row>
    <row r="53" spans="1:256" s="471" customFormat="1" ht="13.5" customHeight="1">
      <c r="A53" s="492"/>
      <c r="B53" s="493"/>
      <c r="C53" s="515"/>
      <c r="D53" s="515" t="s">
        <v>866</v>
      </c>
      <c r="E53" s="515"/>
      <c r="F53" s="500">
        <f>(15)*0.8*1.2</f>
        <v>14.399999999999999</v>
      </c>
      <c r="G53" s="516"/>
      <c r="H53" s="516"/>
      <c r="I53" s="506"/>
      <c r="J53" s="510"/>
    </row>
    <row r="54" spans="1:256" s="471" customFormat="1" ht="27" customHeight="1">
      <c r="A54" s="492"/>
      <c r="B54" s="493"/>
      <c r="C54" s="515"/>
      <c r="D54" s="515" t="s">
        <v>867</v>
      </c>
      <c r="E54" s="515"/>
      <c r="F54" s="500">
        <f>(5)*0.8*1.15</f>
        <v>4.5999999999999996</v>
      </c>
      <c r="G54" s="516"/>
      <c r="H54" s="516"/>
      <c r="I54" s="506"/>
      <c r="J54" s="510"/>
    </row>
    <row r="55" spans="1:256" s="471" customFormat="1" ht="13.5" customHeight="1">
      <c r="A55" s="492"/>
      <c r="B55" s="493"/>
      <c r="C55" s="515"/>
      <c r="D55" s="515" t="s">
        <v>811</v>
      </c>
      <c r="E55" s="515"/>
      <c r="F55" s="500">
        <f>(4.6*4.9*3.1)</f>
        <v>69.873999999999995</v>
      </c>
      <c r="G55" s="516"/>
      <c r="H55" s="516"/>
      <c r="I55" s="506"/>
    </row>
    <row r="56" spans="1:256" s="471" customFormat="1" ht="13.5" customHeight="1">
      <c r="A56" s="838" t="s">
        <v>589</v>
      </c>
      <c r="B56" s="528" t="s">
        <v>187</v>
      </c>
      <c r="C56" s="530">
        <v>10364100</v>
      </c>
      <c r="D56" s="530" t="s">
        <v>188</v>
      </c>
      <c r="E56" s="530" t="s">
        <v>189</v>
      </c>
      <c r="F56" s="93">
        <f>SUM(F57)</f>
        <v>118.77900000000001</v>
      </c>
      <c r="G56" s="145"/>
      <c r="H56" s="532">
        <f>F56*G56</f>
        <v>0</v>
      </c>
      <c r="I56" s="533" t="s">
        <v>623</v>
      </c>
      <c r="J56" s="534"/>
      <c r="K56" s="535"/>
      <c r="L56" s="536"/>
      <c r="M56" s="537"/>
      <c r="N56" s="537"/>
      <c r="O56" s="538"/>
      <c r="P56" s="537"/>
      <c r="Q56" s="539"/>
      <c r="R56" s="540"/>
      <c r="S56" s="541"/>
      <c r="T56" s="473"/>
      <c r="U56" s="473"/>
      <c r="V56" s="473"/>
      <c r="W56" s="473"/>
      <c r="X56" s="473"/>
      <c r="Y56" s="473"/>
      <c r="Z56" s="473"/>
      <c r="AA56" s="473"/>
      <c r="AB56" s="473"/>
      <c r="AC56" s="473"/>
      <c r="AD56" s="473"/>
      <c r="AE56" s="473"/>
      <c r="AF56" s="473"/>
      <c r="AG56" s="473"/>
      <c r="AH56" s="473"/>
      <c r="AI56" s="473"/>
      <c r="AJ56" s="473"/>
      <c r="AK56" s="473"/>
      <c r="AL56" s="473"/>
      <c r="AM56" s="473"/>
      <c r="AN56" s="473"/>
      <c r="AO56" s="473"/>
      <c r="AP56" s="473"/>
      <c r="AQ56" s="473"/>
      <c r="AR56" s="473"/>
      <c r="AS56" s="473"/>
      <c r="AT56" s="473"/>
      <c r="AU56" s="473"/>
      <c r="AV56" s="473"/>
      <c r="AW56" s="473"/>
      <c r="AX56" s="473"/>
      <c r="AY56" s="473"/>
      <c r="AZ56" s="473"/>
      <c r="BA56" s="473"/>
      <c r="BB56" s="473"/>
      <c r="BC56" s="473"/>
      <c r="BD56" s="473"/>
      <c r="BE56" s="473"/>
      <c r="BF56" s="473"/>
      <c r="BG56" s="473"/>
      <c r="BH56" s="473"/>
      <c r="BI56" s="473"/>
      <c r="BJ56" s="473"/>
      <c r="BK56" s="473"/>
      <c r="BL56" s="473"/>
      <c r="BM56" s="473"/>
      <c r="BN56" s="473"/>
      <c r="BO56" s="473"/>
      <c r="BP56" s="473"/>
      <c r="BQ56" s="473"/>
      <c r="BR56" s="473"/>
      <c r="BS56" s="473"/>
      <c r="BT56" s="473"/>
      <c r="BU56" s="473"/>
      <c r="BV56" s="473"/>
      <c r="BW56" s="473"/>
      <c r="BX56" s="473"/>
      <c r="BY56" s="473"/>
      <c r="BZ56" s="473"/>
      <c r="CA56" s="473"/>
      <c r="CB56" s="473"/>
      <c r="CC56" s="473"/>
      <c r="CD56" s="473"/>
      <c r="CE56" s="473"/>
      <c r="CF56" s="473"/>
      <c r="CG56" s="473"/>
      <c r="CH56" s="473"/>
      <c r="CI56" s="473"/>
      <c r="CJ56" s="473"/>
      <c r="CK56" s="473"/>
      <c r="CL56" s="473"/>
      <c r="CM56" s="473"/>
      <c r="CN56" s="473"/>
      <c r="CO56" s="473"/>
      <c r="CP56" s="473"/>
      <c r="CQ56" s="473"/>
      <c r="CR56" s="473"/>
      <c r="CS56" s="473"/>
      <c r="CT56" s="473"/>
      <c r="CU56" s="473"/>
      <c r="CV56" s="473"/>
      <c r="CW56" s="473"/>
      <c r="CX56" s="473"/>
      <c r="CY56" s="473"/>
      <c r="CZ56" s="473"/>
      <c r="DA56" s="473"/>
      <c r="DB56" s="473"/>
      <c r="DC56" s="473"/>
      <c r="DD56" s="473"/>
      <c r="DE56" s="473"/>
      <c r="DF56" s="473"/>
      <c r="DG56" s="473"/>
      <c r="DH56" s="473"/>
      <c r="DI56" s="473"/>
      <c r="DJ56" s="473"/>
      <c r="DK56" s="473"/>
      <c r="DL56" s="473"/>
      <c r="DM56" s="473"/>
      <c r="DN56" s="473"/>
      <c r="DO56" s="473"/>
      <c r="DP56" s="473"/>
      <c r="DQ56" s="473"/>
      <c r="DR56" s="473"/>
      <c r="DS56" s="473"/>
      <c r="DT56" s="473"/>
      <c r="DU56" s="473"/>
      <c r="DV56" s="473"/>
      <c r="DW56" s="473"/>
      <c r="DX56" s="473"/>
      <c r="DY56" s="473"/>
      <c r="DZ56" s="473"/>
      <c r="EA56" s="473"/>
      <c r="EB56" s="473"/>
      <c r="EC56" s="473"/>
      <c r="ED56" s="473"/>
      <c r="EE56" s="473"/>
      <c r="EF56" s="473"/>
      <c r="EG56" s="473"/>
      <c r="EH56" s="473"/>
      <c r="EI56" s="473"/>
      <c r="EJ56" s="473"/>
      <c r="EK56" s="473"/>
      <c r="EL56" s="473"/>
      <c r="EM56" s="473"/>
      <c r="EN56" s="473"/>
      <c r="EO56" s="473"/>
      <c r="EP56" s="473"/>
      <c r="EQ56" s="473"/>
      <c r="ER56" s="473"/>
      <c r="ES56" s="473"/>
      <c r="ET56" s="473"/>
      <c r="EU56" s="473"/>
      <c r="EV56" s="473"/>
      <c r="EW56" s="473"/>
      <c r="EX56" s="473"/>
      <c r="EY56" s="473"/>
      <c r="EZ56" s="473"/>
      <c r="FA56" s="473"/>
      <c r="FB56" s="473"/>
      <c r="FC56" s="473"/>
      <c r="FD56" s="473"/>
      <c r="FE56" s="473"/>
      <c r="FF56" s="473"/>
      <c r="FG56" s="473"/>
      <c r="FH56" s="473"/>
      <c r="FI56" s="473"/>
      <c r="FJ56" s="473"/>
      <c r="FK56" s="473"/>
      <c r="FL56" s="473"/>
      <c r="FM56" s="473"/>
      <c r="FN56" s="473"/>
      <c r="FO56" s="473"/>
      <c r="FP56" s="473"/>
      <c r="FQ56" s="473"/>
      <c r="FR56" s="473"/>
      <c r="FS56" s="473"/>
      <c r="FT56" s="473"/>
      <c r="FU56" s="473"/>
      <c r="FV56" s="473"/>
      <c r="FW56" s="473"/>
      <c r="FX56" s="473"/>
      <c r="FY56" s="473"/>
      <c r="FZ56" s="473"/>
      <c r="GA56" s="473"/>
      <c r="GB56" s="473"/>
      <c r="GC56" s="473"/>
      <c r="GD56" s="473"/>
      <c r="GE56" s="473"/>
      <c r="GF56" s="473"/>
      <c r="GG56" s="473"/>
      <c r="GH56" s="473"/>
      <c r="GI56" s="473"/>
      <c r="GJ56" s="473"/>
      <c r="GK56" s="473"/>
      <c r="GL56" s="473"/>
      <c r="GM56" s="473"/>
      <c r="GN56" s="473"/>
      <c r="GO56" s="473"/>
      <c r="GP56" s="473"/>
      <c r="GQ56" s="473"/>
      <c r="GR56" s="473"/>
      <c r="GS56" s="473"/>
      <c r="GT56" s="473"/>
      <c r="GU56" s="473"/>
      <c r="GV56" s="473"/>
      <c r="GW56" s="473"/>
      <c r="GX56" s="473"/>
      <c r="GY56" s="473"/>
      <c r="GZ56" s="473"/>
      <c r="HA56" s="473"/>
      <c r="HB56" s="473"/>
      <c r="HC56" s="473"/>
      <c r="HD56" s="473"/>
      <c r="HE56" s="473"/>
      <c r="HF56" s="473"/>
      <c r="HG56" s="473"/>
      <c r="HH56" s="473"/>
      <c r="HI56" s="473"/>
      <c r="HJ56" s="473"/>
      <c r="HK56" s="473"/>
      <c r="HL56" s="473"/>
      <c r="HM56" s="473"/>
      <c r="HN56" s="473"/>
      <c r="HO56" s="473"/>
      <c r="HP56" s="473"/>
      <c r="HQ56" s="473"/>
      <c r="HR56" s="473"/>
      <c r="HS56" s="473"/>
      <c r="HT56" s="473"/>
      <c r="HU56" s="473"/>
      <c r="HV56" s="473"/>
      <c r="HW56" s="473"/>
      <c r="HX56" s="473"/>
      <c r="HY56" s="473"/>
      <c r="HZ56" s="473"/>
      <c r="IA56" s="473"/>
      <c r="IB56" s="473"/>
      <c r="IC56" s="473"/>
      <c r="ID56" s="473"/>
      <c r="IE56" s="473"/>
      <c r="IF56" s="473"/>
      <c r="IG56" s="473"/>
      <c r="IH56" s="473"/>
      <c r="II56" s="473"/>
      <c r="IJ56" s="473"/>
      <c r="IK56" s="473"/>
      <c r="IL56" s="473"/>
      <c r="IM56" s="473"/>
      <c r="IN56" s="473"/>
      <c r="IO56" s="473"/>
      <c r="IP56" s="473"/>
      <c r="IQ56" s="473"/>
      <c r="IR56" s="473"/>
      <c r="IS56" s="473"/>
      <c r="IT56" s="473"/>
      <c r="IU56" s="473"/>
      <c r="IV56" s="473"/>
    </row>
    <row r="57" spans="1:256" s="471" customFormat="1" ht="13.5" customHeight="1">
      <c r="A57" s="838"/>
      <c r="B57" s="839"/>
      <c r="C57" s="530"/>
      <c r="D57" s="544" t="s">
        <v>812</v>
      </c>
      <c r="E57" s="839"/>
      <c r="F57" s="545">
        <f>(69.87)*1.7</f>
        <v>118.77900000000001</v>
      </c>
      <c r="G57" s="840"/>
      <c r="H57" s="532"/>
      <c r="I57" s="533"/>
      <c r="J57" s="841"/>
      <c r="K57" s="535"/>
      <c r="L57" s="536"/>
      <c r="M57" s="537"/>
      <c r="N57" s="537"/>
      <c r="O57" s="538"/>
      <c r="P57" s="537"/>
      <c r="Q57" s="539"/>
      <c r="R57" s="540"/>
      <c r="S57" s="541"/>
      <c r="T57" s="473"/>
      <c r="U57" s="473"/>
      <c r="V57" s="473"/>
      <c r="W57" s="473"/>
      <c r="X57" s="473"/>
      <c r="Y57" s="473"/>
      <c r="Z57" s="473"/>
      <c r="AA57" s="473"/>
      <c r="AB57" s="473"/>
      <c r="AC57" s="473"/>
      <c r="AD57" s="473"/>
      <c r="AE57" s="473"/>
      <c r="AF57" s="473"/>
      <c r="AG57" s="473"/>
      <c r="AH57" s="473"/>
      <c r="AI57" s="473"/>
      <c r="AJ57" s="473"/>
      <c r="AK57" s="473"/>
      <c r="AL57" s="473"/>
      <c r="AM57" s="473"/>
      <c r="AN57" s="473"/>
      <c r="AO57" s="473"/>
      <c r="AP57" s="473"/>
      <c r="AQ57" s="473"/>
      <c r="AR57" s="473"/>
      <c r="AS57" s="473"/>
      <c r="AT57" s="473"/>
      <c r="AU57" s="473"/>
      <c r="AV57" s="473"/>
      <c r="AW57" s="473"/>
      <c r="AX57" s="473"/>
      <c r="AY57" s="473"/>
      <c r="AZ57" s="473"/>
      <c r="BA57" s="473"/>
      <c r="BB57" s="473"/>
      <c r="BC57" s="473"/>
      <c r="BD57" s="473"/>
      <c r="BE57" s="473"/>
      <c r="BF57" s="473"/>
      <c r="BG57" s="473"/>
      <c r="BH57" s="473"/>
      <c r="BI57" s="473"/>
      <c r="BJ57" s="473"/>
      <c r="BK57" s="473"/>
      <c r="BL57" s="473"/>
      <c r="BM57" s="473"/>
      <c r="BN57" s="473"/>
      <c r="BO57" s="473"/>
      <c r="BP57" s="473"/>
      <c r="BQ57" s="473"/>
      <c r="BR57" s="473"/>
      <c r="BS57" s="473"/>
      <c r="BT57" s="473"/>
      <c r="BU57" s="473"/>
      <c r="BV57" s="473"/>
      <c r="BW57" s="473"/>
      <c r="BX57" s="473"/>
      <c r="BY57" s="473"/>
      <c r="BZ57" s="473"/>
      <c r="CA57" s="473"/>
      <c r="CB57" s="473"/>
      <c r="CC57" s="473"/>
      <c r="CD57" s="473"/>
      <c r="CE57" s="473"/>
      <c r="CF57" s="473"/>
      <c r="CG57" s="473"/>
      <c r="CH57" s="473"/>
      <c r="CI57" s="473"/>
      <c r="CJ57" s="473"/>
      <c r="CK57" s="473"/>
      <c r="CL57" s="473"/>
      <c r="CM57" s="473"/>
      <c r="CN57" s="473"/>
      <c r="CO57" s="473"/>
      <c r="CP57" s="473"/>
      <c r="CQ57" s="473"/>
      <c r="CR57" s="473"/>
      <c r="CS57" s="473"/>
      <c r="CT57" s="473"/>
      <c r="CU57" s="473"/>
      <c r="CV57" s="473"/>
      <c r="CW57" s="473"/>
      <c r="CX57" s="473"/>
      <c r="CY57" s="473"/>
      <c r="CZ57" s="473"/>
      <c r="DA57" s="473"/>
      <c r="DB57" s="473"/>
      <c r="DC57" s="473"/>
      <c r="DD57" s="473"/>
      <c r="DE57" s="473"/>
      <c r="DF57" s="473"/>
      <c r="DG57" s="473"/>
      <c r="DH57" s="473"/>
      <c r="DI57" s="473"/>
      <c r="DJ57" s="473"/>
      <c r="DK57" s="473"/>
      <c r="DL57" s="473"/>
      <c r="DM57" s="473"/>
      <c r="DN57" s="473"/>
      <c r="DO57" s="473"/>
      <c r="DP57" s="473"/>
      <c r="DQ57" s="473"/>
      <c r="DR57" s="473"/>
      <c r="DS57" s="473"/>
      <c r="DT57" s="473"/>
      <c r="DU57" s="473"/>
      <c r="DV57" s="473"/>
      <c r="DW57" s="473"/>
      <c r="DX57" s="473"/>
      <c r="DY57" s="473"/>
      <c r="DZ57" s="473"/>
      <c r="EA57" s="473"/>
      <c r="EB57" s="473"/>
      <c r="EC57" s="473"/>
      <c r="ED57" s="473"/>
      <c r="EE57" s="473"/>
      <c r="EF57" s="473"/>
      <c r="EG57" s="473"/>
      <c r="EH57" s="473"/>
      <c r="EI57" s="473"/>
      <c r="EJ57" s="473"/>
      <c r="EK57" s="473"/>
      <c r="EL57" s="473"/>
      <c r="EM57" s="473"/>
      <c r="EN57" s="473"/>
      <c r="EO57" s="473"/>
      <c r="EP57" s="473"/>
      <c r="EQ57" s="473"/>
      <c r="ER57" s="473"/>
      <c r="ES57" s="473"/>
      <c r="ET57" s="473"/>
      <c r="EU57" s="473"/>
      <c r="EV57" s="473"/>
      <c r="EW57" s="473"/>
      <c r="EX57" s="473"/>
      <c r="EY57" s="473"/>
      <c r="EZ57" s="473"/>
      <c r="FA57" s="473"/>
      <c r="FB57" s="473"/>
      <c r="FC57" s="473"/>
      <c r="FD57" s="473"/>
      <c r="FE57" s="473"/>
      <c r="FF57" s="473"/>
      <c r="FG57" s="473"/>
      <c r="FH57" s="473"/>
      <c r="FI57" s="473"/>
      <c r="FJ57" s="473"/>
      <c r="FK57" s="473"/>
      <c r="FL57" s="473"/>
      <c r="FM57" s="473"/>
      <c r="FN57" s="473"/>
      <c r="FO57" s="473"/>
      <c r="FP57" s="473"/>
      <c r="FQ57" s="473"/>
      <c r="FR57" s="473"/>
      <c r="FS57" s="473"/>
      <c r="FT57" s="473"/>
      <c r="FU57" s="473"/>
      <c r="FV57" s="473"/>
      <c r="FW57" s="473"/>
      <c r="FX57" s="473"/>
      <c r="FY57" s="473"/>
      <c r="FZ57" s="473"/>
      <c r="GA57" s="473"/>
      <c r="GB57" s="473"/>
      <c r="GC57" s="473"/>
      <c r="GD57" s="473"/>
      <c r="GE57" s="473"/>
      <c r="GF57" s="473"/>
      <c r="GG57" s="473"/>
      <c r="GH57" s="473"/>
      <c r="GI57" s="473"/>
      <c r="GJ57" s="473"/>
      <c r="GK57" s="473"/>
      <c r="GL57" s="473"/>
      <c r="GM57" s="473"/>
      <c r="GN57" s="473"/>
      <c r="GO57" s="473"/>
      <c r="GP57" s="473"/>
      <c r="GQ57" s="473"/>
      <c r="GR57" s="473"/>
      <c r="GS57" s="473"/>
      <c r="GT57" s="473"/>
      <c r="GU57" s="473"/>
      <c r="GV57" s="473"/>
      <c r="GW57" s="473"/>
      <c r="GX57" s="473"/>
      <c r="GY57" s="473"/>
      <c r="GZ57" s="473"/>
      <c r="HA57" s="473"/>
      <c r="HB57" s="473"/>
      <c r="HC57" s="473"/>
      <c r="HD57" s="473"/>
      <c r="HE57" s="473"/>
      <c r="HF57" s="473"/>
      <c r="HG57" s="473"/>
      <c r="HH57" s="473"/>
      <c r="HI57" s="473"/>
      <c r="HJ57" s="473"/>
      <c r="HK57" s="473"/>
      <c r="HL57" s="473"/>
      <c r="HM57" s="473"/>
      <c r="HN57" s="473"/>
      <c r="HO57" s="473"/>
      <c r="HP57" s="473"/>
      <c r="HQ57" s="473"/>
      <c r="HR57" s="473"/>
      <c r="HS57" s="473"/>
      <c r="HT57" s="473"/>
      <c r="HU57" s="473"/>
      <c r="HV57" s="473"/>
      <c r="HW57" s="473"/>
      <c r="HX57" s="473"/>
      <c r="HY57" s="473"/>
      <c r="HZ57" s="473"/>
      <c r="IA57" s="473"/>
      <c r="IB57" s="473"/>
      <c r="IC57" s="473"/>
      <c r="ID57" s="473"/>
      <c r="IE57" s="473"/>
      <c r="IF57" s="473"/>
      <c r="IG57" s="473"/>
      <c r="IH57" s="473"/>
      <c r="II57" s="473"/>
      <c r="IJ57" s="473"/>
      <c r="IK57" s="473"/>
      <c r="IL57" s="473"/>
      <c r="IM57" s="473"/>
      <c r="IN57" s="473"/>
      <c r="IO57" s="473"/>
      <c r="IP57" s="473"/>
      <c r="IQ57" s="473"/>
      <c r="IR57" s="473"/>
      <c r="IS57" s="473"/>
      <c r="IT57" s="473"/>
      <c r="IU57" s="473"/>
      <c r="IV57" s="473"/>
    </row>
    <row r="58" spans="1:256" s="430" customFormat="1" ht="27" customHeight="1">
      <c r="A58" s="549" t="s">
        <v>590</v>
      </c>
      <c r="B58" s="363" t="s">
        <v>190</v>
      </c>
      <c r="C58" s="364">
        <v>181111121</v>
      </c>
      <c r="D58" s="364" t="s">
        <v>191</v>
      </c>
      <c r="E58" s="364" t="s">
        <v>113</v>
      </c>
      <c r="F58" s="370">
        <f>SUM(F59:F59)</f>
        <v>38.54</v>
      </c>
      <c r="G58" s="152"/>
      <c r="H58" s="509">
        <f>F58*G58</f>
        <v>0</v>
      </c>
      <c r="I58" s="366" t="s">
        <v>623</v>
      </c>
      <c r="J58" s="368"/>
    </row>
    <row r="59" spans="1:256" s="430" customFormat="1" ht="27" customHeight="1">
      <c r="A59" s="549"/>
      <c r="B59" s="363"/>
      <c r="C59" s="364"/>
      <c r="D59" s="511" t="s">
        <v>827</v>
      </c>
      <c r="E59" s="364"/>
      <c r="F59" s="512">
        <f>(15*0.8)+(5*0.8)+(4.6*4.9)</f>
        <v>38.54</v>
      </c>
      <c r="G59" s="509"/>
      <c r="H59" s="509"/>
      <c r="I59" s="366"/>
      <c r="J59" s="510"/>
      <c r="K59" s="552"/>
      <c r="M59" s="552"/>
      <c r="N59" s="552"/>
    </row>
    <row r="60" spans="1:256" s="430" customFormat="1" ht="13.5" customHeight="1">
      <c r="A60" s="549" t="s">
        <v>591</v>
      </c>
      <c r="B60" s="363" t="s">
        <v>111</v>
      </c>
      <c r="C60" s="364">
        <v>181311103</v>
      </c>
      <c r="D60" s="364" t="s">
        <v>425</v>
      </c>
      <c r="E60" s="364" t="s">
        <v>113</v>
      </c>
      <c r="F60" s="370">
        <f>SUM(F61)</f>
        <v>38.54</v>
      </c>
      <c r="G60" s="152"/>
      <c r="H60" s="509">
        <f>F60*G60</f>
        <v>0</v>
      </c>
      <c r="I60" s="366" t="s">
        <v>623</v>
      </c>
      <c r="J60" s="551"/>
    </row>
    <row r="61" spans="1:256" s="430" customFormat="1" ht="13.5" customHeight="1">
      <c r="A61" s="549"/>
      <c r="B61" s="363"/>
      <c r="C61" s="364"/>
      <c r="D61" s="511" t="s">
        <v>828</v>
      </c>
      <c r="E61" s="364"/>
      <c r="F61" s="512">
        <f>12+4+22.54</f>
        <v>38.54</v>
      </c>
      <c r="G61" s="509"/>
      <c r="H61" s="509"/>
      <c r="I61" s="366"/>
      <c r="J61" s="510"/>
      <c r="K61" s="552"/>
    </row>
    <row r="62" spans="1:256" s="430" customFormat="1" ht="13.5" customHeight="1">
      <c r="A62" s="549" t="s">
        <v>466</v>
      </c>
      <c r="B62" s="364">
        <v>231</v>
      </c>
      <c r="C62" s="364">
        <v>183403153</v>
      </c>
      <c r="D62" s="364" t="s">
        <v>413</v>
      </c>
      <c r="E62" s="364" t="s">
        <v>113</v>
      </c>
      <c r="F62" s="370">
        <f>SUM(F63:F63)</f>
        <v>38.54</v>
      </c>
      <c r="G62" s="152"/>
      <c r="H62" s="509">
        <f>F62*G62</f>
        <v>0</v>
      </c>
      <c r="I62" s="366" t="s">
        <v>623</v>
      </c>
      <c r="J62" s="553"/>
      <c r="K62" s="554"/>
      <c r="L62" s="554"/>
      <c r="M62" s="554"/>
      <c r="N62" s="554"/>
      <c r="O62" s="555"/>
      <c r="P62" s="556"/>
      <c r="Q62" s="557"/>
      <c r="R62" s="558"/>
      <c r="S62" s="558"/>
      <c r="T62" s="559"/>
      <c r="V62" s="560"/>
    </row>
    <row r="63" spans="1:256" s="430" customFormat="1" ht="13.5" customHeight="1">
      <c r="A63" s="549"/>
      <c r="B63" s="561"/>
      <c r="C63" s="561"/>
      <c r="D63" s="511" t="s">
        <v>829</v>
      </c>
      <c r="E63" s="561"/>
      <c r="F63" s="512">
        <f>(12+4+22.54)*1</f>
        <v>38.54</v>
      </c>
      <c r="G63" s="562"/>
      <c r="H63" s="509"/>
      <c r="I63" s="366"/>
      <c r="J63" s="510"/>
      <c r="K63" s="552"/>
      <c r="L63" s="563"/>
      <c r="M63" s="554"/>
      <c r="N63" s="554"/>
      <c r="O63" s="555"/>
      <c r="P63" s="556"/>
      <c r="Q63" s="557"/>
      <c r="R63" s="558"/>
      <c r="S63" s="558"/>
      <c r="T63" s="559"/>
      <c r="V63" s="560"/>
    </row>
    <row r="64" spans="1:256" s="430" customFormat="1" ht="13.5" customHeight="1">
      <c r="A64" s="549" t="s">
        <v>185</v>
      </c>
      <c r="B64" s="364">
        <v>231</v>
      </c>
      <c r="C64" s="364">
        <v>183403161</v>
      </c>
      <c r="D64" s="364" t="s">
        <v>414</v>
      </c>
      <c r="E64" s="364" t="s">
        <v>113</v>
      </c>
      <c r="F64" s="370">
        <f>SUM(F65:F65)</f>
        <v>38.54</v>
      </c>
      <c r="G64" s="152"/>
      <c r="H64" s="509">
        <f>F64*G64</f>
        <v>0</v>
      </c>
      <c r="I64" s="366" t="s">
        <v>623</v>
      </c>
      <c r="J64" s="553"/>
      <c r="K64" s="554"/>
      <c r="L64" s="554"/>
      <c r="M64" s="554"/>
      <c r="N64" s="554"/>
      <c r="O64" s="555"/>
      <c r="P64" s="556"/>
      <c r="Q64" s="557"/>
      <c r="R64" s="558"/>
      <c r="S64" s="558"/>
      <c r="T64" s="559"/>
      <c r="V64" s="560"/>
    </row>
    <row r="65" spans="1:23" s="430" customFormat="1" ht="13.5" customHeight="1">
      <c r="A65" s="549"/>
      <c r="B65" s="364"/>
      <c r="C65" s="364"/>
      <c r="D65" s="511" t="s">
        <v>830</v>
      </c>
      <c r="E65" s="561"/>
      <c r="F65" s="512">
        <f>(12+4+22.54)*1</f>
        <v>38.54</v>
      </c>
      <c r="G65" s="509"/>
      <c r="H65" s="509"/>
      <c r="I65" s="366"/>
      <c r="J65" s="510"/>
      <c r="K65" s="552"/>
      <c r="L65" s="554"/>
      <c r="M65" s="554"/>
      <c r="N65" s="554"/>
      <c r="O65" s="555"/>
      <c r="P65" s="556"/>
      <c r="Q65" s="557"/>
      <c r="R65" s="558"/>
      <c r="S65" s="558"/>
      <c r="T65" s="559"/>
      <c r="V65" s="560"/>
    </row>
    <row r="66" spans="1:23" s="430" customFormat="1" ht="27" customHeight="1">
      <c r="A66" s="362">
        <v>25</v>
      </c>
      <c r="B66" s="363" t="s">
        <v>190</v>
      </c>
      <c r="C66" s="364">
        <v>183451351</v>
      </c>
      <c r="D66" s="564" t="s">
        <v>428</v>
      </c>
      <c r="E66" s="364" t="s">
        <v>113</v>
      </c>
      <c r="F66" s="370">
        <f>SUM(F67)</f>
        <v>38.54</v>
      </c>
      <c r="G66" s="152"/>
      <c r="H66" s="509">
        <f>F66*G66</f>
        <v>0</v>
      </c>
      <c r="I66" s="366" t="s">
        <v>627</v>
      </c>
      <c r="J66" s="842"/>
      <c r="K66" s="566"/>
      <c r="L66" s="567"/>
      <c r="M66" s="567"/>
      <c r="N66" s="568"/>
      <c r="O66" s="567"/>
      <c r="P66" s="569"/>
      <c r="Q66" s="570"/>
      <c r="R66" s="571"/>
      <c r="V66" s="368"/>
    </row>
    <row r="67" spans="1:23" s="430" customFormat="1" ht="27" customHeight="1">
      <c r="A67" s="572"/>
      <c r="B67" s="573"/>
      <c r="C67" s="573"/>
      <c r="D67" s="511" t="s">
        <v>831</v>
      </c>
      <c r="E67" s="364"/>
      <c r="F67" s="512">
        <f>(12+4+22.54)</f>
        <v>38.54</v>
      </c>
      <c r="G67" s="574"/>
      <c r="H67" s="574"/>
      <c r="I67" s="575"/>
      <c r="J67" s="510"/>
      <c r="K67" s="566"/>
      <c r="L67" s="567"/>
      <c r="M67" s="567"/>
      <c r="N67" s="568"/>
      <c r="O67" s="567"/>
      <c r="P67" s="569"/>
      <c r="Q67" s="570"/>
      <c r="R67" s="571"/>
      <c r="V67" s="368"/>
    </row>
    <row r="68" spans="1:23" s="430" customFormat="1" ht="13.5" customHeight="1">
      <c r="A68" s="362">
        <v>26</v>
      </c>
      <c r="B68" s="363" t="s">
        <v>190</v>
      </c>
      <c r="C68" s="364">
        <v>183451431</v>
      </c>
      <c r="D68" s="564" t="s">
        <v>429</v>
      </c>
      <c r="E68" s="364" t="s">
        <v>113</v>
      </c>
      <c r="F68" s="370">
        <f>SUM(F69)</f>
        <v>38.54</v>
      </c>
      <c r="G68" s="152"/>
      <c r="H68" s="509">
        <f>F68*G68</f>
        <v>0</v>
      </c>
      <c r="I68" s="366" t="s">
        <v>627</v>
      </c>
      <c r="J68" s="842"/>
      <c r="K68" s="566"/>
      <c r="L68" s="567"/>
      <c r="M68" s="567"/>
      <c r="N68" s="568"/>
      <c r="O68" s="567"/>
      <c r="P68" s="569"/>
      <c r="Q68" s="570"/>
      <c r="R68" s="571"/>
      <c r="V68" s="368"/>
    </row>
    <row r="69" spans="1:23" s="430" customFormat="1" ht="27" customHeight="1">
      <c r="A69" s="572"/>
      <c r="B69" s="573"/>
      <c r="C69" s="573"/>
      <c r="D69" s="511" t="s">
        <v>832</v>
      </c>
      <c r="E69" s="364"/>
      <c r="F69" s="512">
        <f>(12+4+22.54)</f>
        <v>38.54</v>
      </c>
      <c r="G69" s="574"/>
      <c r="H69" s="574"/>
      <c r="I69" s="575"/>
      <c r="J69" s="510"/>
      <c r="K69" s="566"/>
      <c r="L69" s="567"/>
      <c r="M69" s="567"/>
      <c r="N69" s="568"/>
      <c r="O69" s="567"/>
      <c r="P69" s="569"/>
      <c r="Q69" s="570"/>
      <c r="R69" s="571"/>
      <c r="V69" s="368"/>
    </row>
    <row r="70" spans="1:23" s="430" customFormat="1" ht="13.5" customHeight="1">
      <c r="A70" s="572">
        <v>27</v>
      </c>
      <c r="B70" s="573" t="s">
        <v>426</v>
      </c>
      <c r="C70" s="573" t="s">
        <v>430</v>
      </c>
      <c r="D70" s="576" t="s">
        <v>427</v>
      </c>
      <c r="E70" s="577" t="s">
        <v>422</v>
      </c>
      <c r="F70" s="578">
        <f>SUM(F71:F72)</f>
        <v>0.38540000000000002</v>
      </c>
      <c r="G70" s="153"/>
      <c r="H70" s="574">
        <f>F70*G70</f>
        <v>0</v>
      </c>
      <c r="I70" s="575" t="s">
        <v>623</v>
      </c>
      <c r="J70" s="565"/>
      <c r="K70" s="566"/>
      <c r="L70" s="567"/>
      <c r="M70" s="567"/>
      <c r="N70" s="568"/>
      <c r="O70" s="567"/>
      <c r="P70" s="569"/>
      <c r="Q70" s="570"/>
      <c r="R70" s="571"/>
      <c r="V70" s="368"/>
    </row>
    <row r="71" spans="1:23" s="430" customFormat="1" ht="27" customHeight="1">
      <c r="A71" s="579"/>
      <c r="B71" s="580"/>
      <c r="C71" s="580"/>
      <c r="D71" s="581" t="s">
        <v>833</v>
      </c>
      <c r="E71" s="577"/>
      <c r="F71" s="582">
        <f>(12+4+22.54)*0.005</f>
        <v>0.19270000000000001</v>
      </c>
      <c r="G71" s="583"/>
      <c r="H71" s="583"/>
      <c r="I71" s="584"/>
      <c r="J71" s="510"/>
      <c r="K71" s="566"/>
      <c r="L71" s="567"/>
      <c r="M71" s="567"/>
      <c r="N71" s="568"/>
      <c r="O71" s="567"/>
      <c r="P71" s="569"/>
      <c r="Q71" s="570"/>
      <c r="R71" s="571"/>
      <c r="V71" s="368"/>
    </row>
    <row r="72" spans="1:23" s="430" customFormat="1" ht="27" customHeight="1">
      <c r="A72" s="579"/>
      <c r="B72" s="580"/>
      <c r="C72" s="580"/>
      <c r="D72" s="581" t="s">
        <v>834</v>
      </c>
      <c r="E72" s="577"/>
      <c r="F72" s="582">
        <f>(12+4+22.54)*0.005</f>
        <v>0.19270000000000001</v>
      </c>
      <c r="G72" s="583"/>
      <c r="H72" s="583"/>
      <c r="I72" s="584"/>
      <c r="J72" s="510"/>
      <c r="K72" s="566"/>
      <c r="L72" s="567"/>
      <c r="M72" s="567"/>
      <c r="N72" s="568"/>
      <c r="O72" s="567"/>
      <c r="P72" s="569"/>
      <c r="Q72" s="570"/>
      <c r="R72" s="571"/>
      <c r="V72" s="368"/>
    </row>
    <row r="73" spans="1:23" s="430" customFormat="1" ht="27" customHeight="1">
      <c r="A73" s="362">
        <v>28</v>
      </c>
      <c r="B73" s="363" t="s">
        <v>190</v>
      </c>
      <c r="C73" s="364">
        <v>183451511</v>
      </c>
      <c r="D73" s="564" t="s">
        <v>415</v>
      </c>
      <c r="E73" s="364" t="s">
        <v>113</v>
      </c>
      <c r="F73" s="370">
        <f>SUM(F74)</f>
        <v>38.54</v>
      </c>
      <c r="G73" s="152"/>
      <c r="H73" s="509">
        <f>F73*G73</f>
        <v>0</v>
      </c>
      <c r="I73" s="366" t="s">
        <v>623</v>
      </c>
      <c r="J73" s="842"/>
      <c r="K73" s="565"/>
      <c r="L73" s="566"/>
      <c r="M73" s="567"/>
      <c r="N73" s="567"/>
      <c r="O73" s="568"/>
      <c r="P73" s="567"/>
      <c r="Q73" s="569"/>
      <c r="R73" s="570"/>
      <c r="S73" s="571"/>
      <c r="W73" s="368"/>
    </row>
    <row r="74" spans="1:23" s="430" customFormat="1" ht="27" customHeight="1">
      <c r="A74" s="362"/>
      <c r="B74" s="363"/>
      <c r="C74" s="364"/>
      <c r="D74" s="511" t="s">
        <v>835</v>
      </c>
      <c r="E74" s="364"/>
      <c r="F74" s="512">
        <f>(12+4+22.54)</f>
        <v>38.54</v>
      </c>
      <c r="G74" s="509"/>
      <c r="H74" s="509"/>
      <c r="I74" s="366"/>
      <c r="J74" s="510"/>
      <c r="K74" s="552"/>
      <c r="L74" s="566"/>
      <c r="M74" s="587"/>
      <c r="N74" s="567"/>
      <c r="O74" s="568"/>
      <c r="P74" s="567"/>
      <c r="Q74" s="569"/>
      <c r="R74" s="570"/>
      <c r="S74" s="571"/>
      <c r="W74" s="368"/>
    </row>
    <row r="75" spans="1:23" s="430" customFormat="1" ht="13.5" customHeight="1">
      <c r="A75" s="572">
        <v>29</v>
      </c>
      <c r="B75" s="573" t="s">
        <v>416</v>
      </c>
      <c r="C75" s="577" t="s">
        <v>417</v>
      </c>
      <c r="D75" s="576" t="s">
        <v>418</v>
      </c>
      <c r="E75" s="577" t="s">
        <v>189</v>
      </c>
      <c r="F75" s="578">
        <f>SUM(F76)</f>
        <v>0.37769199999999997</v>
      </c>
      <c r="G75" s="153"/>
      <c r="H75" s="574">
        <f>F75*G75</f>
        <v>0</v>
      </c>
      <c r="I75" s="575" t="s">
        <v>625</v>
      </c>
      <c r="J75" s="588"/>
      <c r="K75" s="565"/>
      <c r="L75" s="566"/>
      <c r="M75" s="567"/>
      <c r="N75" s="567"/>
      <c r="P75" s="567"/>
      <c r="Q75" s="569"/>
      <c r="R75" s="570"/>
      <c r="S75" s="571"/>
      <c r="W75" s="368"/>
    </row>
    <row r="76" spans="1:23" s="430" customFormat="1" ht="13.5" customHeight="1">
      <c r="A76" s="589"/>
      <c r="B76" s="590"/>
      <c r="C76" s="590"/>
      <c r="D76" s="581" t="s">
        <v>836</v>
      </c>
      <c r="E76" s="577"/>
      <c r="F76" s="582">
        <f>(12+4+22.54)*0.0098</f>
        <v>0.37769199999999997</v>
      </c>
      <c r="G76" s="591"/>
      <c r="H76" s="591"/>
      <c r="I76" s="592"/>
      <c r="J76" s="510"/>
      <c r="K76" s="565"/>
      <c r="L76" s="566"/>
      <c r="M76" s="567"/>
      <c r="N76" s="567"/>
      <c r="O76" s="568"/>
      <c r="P76" s="567"/>
      <c r="Q76" s="569"/>
      <c r="R76" s="570"/>
      <c r="S76" s="571"/>
      <c r="W76" s="368"/>
    </row>
    <row r="77" spans="1:23" s="595" customFormat="1" ht="13.5" customHeight="1">
      <c r="A77" s="154">
        <v>30</v>
      </c>
      <c r="B77" s="155" t="s">
        <v>190</v>
      </c>
      <c r="C77" s="156" t="s">
        <v>433</v>
      </c>
      <c r="D77" s="157" t="s">
        <v>434</v>
      </c>
      <c r="E77" s="156" t="s">
        <v>113</v>
      </c>
      <c r="F77" s="158">
        <f>SUM(F78:F78)</f>
        <v>38.54</v>
      </c>
      <c r="G77" s="788"/>
      <c r="H77" s="159">
        <f>F77*G77</f>
        <v>0</v>
      </c>
      <c r="I77" s="160" t="s">
        <v>625</v>
      </c>
      <c r="J77" s="473"/>
      <c r="K77" s="473"/>
      <c r="L77" s="593"/>
      <c r="M77" s="593"/>
      <c r="N77" s="594"/>
      <c r="P77" s="596"/>
      <c r="Q77" s="597"/>
      <c r="R77" s="598"/>
    </row>
    <row r="78" spans="1:23" s="595" customFormat="1" ht="27" customHeight="1">
      <c r="A78" s="154"/>
      <c r="B78" s="155"/>
      <c r="C78" s="156"/>
      <c r="D78" s="161" t="s">
        <v>837</v>
      </c>
      <c r="E78" s="156"/>
      <c r="F78" s="162">
        <f>(12+4+22.54)</f>
        <v>38.54</v>
      </c>
      <c r="G78" s="159"/>
      <c r="H78" s="159"/>
      <c r="I78" s="160"/>
      <c r="J78" s="510"/>
      <c r="K78" s="600"/>
      <c r="L78" s="601"/>
      <c r="M78" s="601"/>
      <c r="N78" s="602"/>
      <c r="O78" s="601"/>
      <c r="P78" s="603"/>
      <c r="Q78" s="597"/>
      <c r="R78" s="598"/>
    </row>
    <row r="79" spans="1:23" s="595" customFormat="1" ht="13.5" customHeight="1">
      <c r="A79" s="154"/>
      <c r="B79" s="155"/>
      <c r="C79" s="156"/>
      <c r="D79" s="163" t="s">
        <v>435</v>
      </c>
      <c r="E79" s="156"/>
      <c r="F79" s="164"/>
      <c r="G79" s="159"/>
      <c r="H79" s="159"/>
      <c r="I79" s="160"/>
      <c r="K79" s="600"/>
      <c r="L79" s="601"/>
      <c r="M79" s="601"/>
      <c r="N79" s="602"/>
      <c r="O79" s="601"/>
      <c r="P79" s="603"/>
      <c r="Q79" s="597"/>
      <c r="R79" s="598"/>
    </row>
    <row r="80" spans="1:23" s="595" customFormat="1" ht="13.5" customHeight="1">
      <c r="A80" s="165">
        <v>31</v>
      </c>
      <c r="B80" s="166" t="s">
        <v>436</v>
      </c>
      <c r="C80" s="167" t="s">
        <v>437</v>
      </c>
      <c r="D80" s="168" t="s">
        <v>438</v>
      </c>
      <c r="E80" s="167" t="s">
        <v>439</v>
      </c>
      <c r="F80" s="169">
        <f>F81</f>
        <v>3.8539999999999998E-2</v>
      </c>
      <c r="G80" s="787"/>
      <c r="H80" s="170">
        <f>F80*G80</f>
        <v>0</v>
      </c>
      <c r="I80" s="171" t="s">
        <v>625</v>
      </c>
      <c r="J80" s="605"/>
      <c r="K80" s="600"/>
      <c r="L80" s="601"/>
      <c r="M80" s="601"/>
      <c r="N80" s="602"/>
      <c r="O80" s="601"/>
      <c r="P80" s="603"/>
      <c r="Q80" s="597"/>
      <c r="R80" s="598"/>
    </row>
    <row r="81" spans="1:23" s="595" customFormat="1" ht="13.5" customHeight="1">
      <c r="A81" s="172"/>
      <c r="B81" s="173"/>
      <c r="C81" s="173"/>
      <c r="D81" s="174" t="s">
        <v>838</v>
      </c>
      <c r="E81" s="175"/>
      <c r="F81" s="176">
        <f>(0.0005*(22.54+12+4))*2</f>
        <v>3.8539999999999998E-2</v>
      </c>
      <c r="G81" s="177"/>
      <c r="H81" s="177"/>
      <c r="I81" s="164"/>
      <c r="J81" s="605"/>
      <c r="K81" s="600"/>
      <c r="L81" s="601"/>
      <c r="M81" s="601"/>
      <c r="N81" s="602"/>
      <c r="O81" s="601"/>
      <c r="P81" s="603"/>
      <c r="Q81" s="597"/>
      <c r="R81" s="598"/>
    </row>
    <row r="82" spans="1:23" s="430" customFormat="1" ht="27" customHeight="1">
      <c r="A82" s="549" t="s">
        <v>212</v>
      </c>
      <c r="B82" s="364">
        <v>231</v>
      </c>
      <c r="C82" s="364">
        <v>184802111</v>
      </c>
      <c r="D82" s="364" t="s">
        <v>432</v>
      </c>
      <c r="E82" s="364" t="s">
        <v>113</v>
      </c>
      <c r="F82" s="370">
        <f>SUM(F83)</f>
        <v>77.08</v>
      </c>
      <c r="G82" s="152"/>
      <c r="H82" s="509">
        <f>F82*G82</f>
        <v>0</v>
      </c>
      <c r="I82" s="366" t="s">
        <v>623</v>
      </c>
      <c r="J82" s="607"/>
      <c r="M82" s="554"/>
      <c r="N82" s="554"/>
      <c r="O82" s="555"/>
      <c r="P82" s="556"/>
      <c r="Q82" s="557"/>
      <c r="R82" s="558"/>
      <c r="S82" s="558"/>
      <c r="T82" s="559"/>
      <c r="V82" s="560"/>
    </row>
    <row r="83" spans="1:23" s="430" customFormat="1" ht="13.5" customHeight="1">
      <c r="A83" s="549"/>
      <c r="B83" s="364"/>
      <c r="C83" s="364"/>
      <c r="D83" s="511" t="s">
        <v>839</v>
      </c>
      <c r="E83" s="364"/>
      <c r="F83" s="512">
        <f>(12+4+22.54)*2</f>
        <v>77.08</v>
      </c>
      <c r="G83" s="509"/>
      <c r="H83" s="509"/>
      <c r="I83" s="366"/>
      <c r="J83" s="510"/>
      <c r="K83" s="552"/>
      <c r="L83" s="563"/>
      <c r="M83" s="554"/>
      <c r="N83" s="554"/>
      <c r="O83" s="555"/>
      <c r="P83" s="556"/>
      <c r="Q83" s="557"/>
      <c r="R83" s="558"/>
      <c r="S83" s="558"/>
      <c r="T83" s="559"/>
      <c r="V83" s="560"/>
    </row>
    <row r="84" spans="1:23" s="430" customFormat="1" ht="13.5" customHeight="1">
      <c r="A84" s="362">
        <v>33</v>
      </c>
      <c r="B84" s="363" t="s">
        <v>190</v>
      </c>
      <c r="C84" s="364">
        <v>185802113</v>
      </c>
      <c r="D84" s="564" t="s">
        <v>419</v>
      </c>
      <c r="E84" s="364" t="s">
        <v>189</v>
      </c>
      <c r="F84" s="608">
        <f>SUM(F85)</f>
        <v>7.7080000000000009E-4</v>
      </c>
      <c r="G84" s="152"/>
      <c r="H84" s="509">
        <f>F84*G84</f>
        <v>0</v>
      </c>
      <c r="I84" s="366" t="s">
        <v>623</v>
      </c>
      <c r="J84" s="609"/>
      <c r="K84" s="565"/>
      <c r="L84" s="566"/>
      <c r="M84" s="567"/>
      <c r="N84" s="567"/>
      <c r="O84" s="568"/>
      <c r="P84" s="567"/>
      <c r="Q84" s="569"/>
      <c r="R84" s="570"/>
      <c r="S84" s="571"/>
      <c r="W84" s="368"/>
    </row>
    <row r="85" spans="1:23" s="430" customFormat="1" ht="13.5" customHeight="1">
      <c r="A85" s="362"/>
      <c r="B85" s="363"/>
      <c r="C85" s="364"/>
      <c r="D85" s="511" t="s">
        <v>840</v>
      </c>
      <c r="E85" s="364"/>
      <c r="F85" s="610">
        <f>((12+4+22.54)*0.02)/1000</f>
        <v>7.7080000000000009E-4</v>
      </c>
      <c r="G85" s="509"/>
      <c r="H85" s="509"/>
      <c r="I85" s="366"/>
      <c r="J85" s="510"/>
      <c r="K85" s="565"/>
      <c r="L85" s="566"/>
      <c r="M85" s="567"/>
      <c r="N85" s="567"/>
      <c r="O85" s="568"/>
      <c r="P85" s="567"/>
      <c r="Q85" s="569"/>
      <c r="R85" s="570"/>
      <c r="S85" s="571"/>
      <c r="W85" s="368"/>
    </row>
    <row r="86" spans="1:23" s="430" customFormat="1" ht="13.5" customHeight="1">
      <c r="A86" s="572">
        <v>34</v>
      </c>
      <c r="B86" s="573" t="s">
        <v>420</v>
      </c>
      <c r="C86" s="577">
        <v>25191155</v>
      </c>
      <c r="D86" s="576" t="s">
        <v>421</v>
      </c>
      <c r="E86" s="577" t="s">
        <v>422</v>
      </c>
      <c r="F86" s="578">
        <f>SUM(F87:F87)</f>
        <v>0.77080000000000004</v>
      </c>
      <c r="G86" s="153"/>
      <c r="H86" s="574">
        <f>F86*G86</f>
        <v>0</v>
      </c>
      <c r="I86" s="575" t="s">
        <v>623</v>
      </c>
      <c r="J86" s="611"/>
      <c r="K86" s="565"/>
      <c r="L86" s="566"/>
      <c r="M86" s="567"/>
      <c r="N86" s="567"/>
      <c r="O86" s="568"/>
      <c r="P86" s="567"/>
      <c r="Q86" s="569"/>
      <c r="R86" s="570"/>
      <c r="S86" s="571"/>
      <c r="W86" s="368"/>
    </row>
    <row r="87" spans="1:23" s="430" customFormat="1" ht="13.5" customHeight="1">
      <c r="A87" s="589"/>
      <c r="B87" s="590"/>
      <c r="C87" s="590"/>
      <c r="D87" s="581" t="s">
        <v>841</v>
      </c>
      <c r="E87" s="577"/>
      <c r="F87" s="582">
        <f>(12+4+22.54)*0.02</f>
        <v>0.77080000000000004</v>
      </c>
      <c r="G87" s="591"/>
      <c r="H87" s="591"/>
      <c r="I87" s="592"/>
      <c r="J87" s="510"/>
      <c r="K87" s="565"/>
      <c r="L87" s="566"/>
      <c r="M87" s="567"/>
      <c r="N87" s="567"/>
      <c r="O87" s="568"/>
      <c r="P87" s="567"/>
      <c r="Q87" s="569"/>
      <c r="R87" s="570"/>
      <c r="S87" s="571"/>
      <c r="W87" s="368"/>
    </row>
    <row r="88" spans="1:23" s="430" customFormat="1" ht="13.5" customHeight="1">
      <c r="A88" s="549" t="s">
        <v>327</v>
      </c>
      <c r="B88" s="364">
        <v>231</v>
      </c>
      <c r="C88" s="364">
        <v>185803111</v>
      </c>
      <c r="D88" s="364" t="s">
        <v>423</v>
      </c>
      <c r="E88" s="364" t="s">
        <v>113</v>
      </c>
      <c r="F88" s="370">
        <f>SUM(F89)</f>
        <v>38.54</v>
      </c>
      <c r="G88" s="152"/>
      <c r="H88" s="509">
        <f>F88*G88</f>
        <v>0</v>
      </c>
      <c r="I88" s="366" t="s">
        <v>623</v>
      </c>
      <c r="J88" s="554"/>
      <c r="K88" s="554"/>
      <c r="L88" s="554"/>
      <c r="M88" s="554"/>
      <c r="N88" s="554"/>
      <c r="O88" s="555"/>
      <c r="P88" s="556"/>
      <c r="Q88" s="557"/>
      <c r="R88" s="558"/>
      <c r="S88" s="558"/>
      <c r="T88" s="559"/>
      <c r="V88" s="560"/>
    </row>
    <row r="89" spans="1:23" s="430" customFormat="1" ht="13.5" customHeight="1">
      <c r="A89" s="549"/>
      <c r="B89" s="364"/>
      <c r="C89" s="364"/>
      <c r="D89" s="511" t="s">
        <v>842</v>
      </c>
      <c r="E89" s="364"/>
      <c r="F89" s="512">
        <f>12+4+22.54</f>
        <v>38.54</v>
      </c>
      <c r="G89" s="509"/>
      <c r="H89" s="509"/>
      <c r="I89" s="366"/>
      <c r="J89" s="510"/>
      <c r="K89" s="552"/>
      <c r="L89" s="554"/>
      <c r="M89" s="554"/>
      <c r="N89" s="554"/>
      <c r="O89" s="555"/>
      <c r="P89" s="556"/>
      <c r="Q89" s="557"/>
      <c r="R89" s="558"/>
      <c r="S89" s="558"/>
      <c r="T89" s="559"/>
      <c r="V89" s="560"/>
    </row>
    <row r="90" spans="1:23" s="627" customFormat="1" ht="13.5" customHeight="1">
      <c r="A90" s="612">
        <v>36</v>
      </c>
      <c r="B90" s="613" t="s">
        <v>190</v>
      </c>
      <c r="C90" s="614">
        <v>185804311</v>
      </c>
      <c r="D90" s="615" t="s">
        <v>431</v>
      </c>
      <c r="E90" s="614" t="s">
        <v>186</v>
      </c>
      <c r="F90" s="616">
        <f>SUM(F91:F91)</f>
        <v>0.57809999999999995</v>
      </c>
      <c r="G90" s="786"/>
      <c r="H90" s="617">
        <f>F90*G90</f>
        <v>0</v>
      </c>
      <c r="I90" s="366" t="s">
        <v>623</v>
      </c>
      <c r="J90" s="618"/>
      <c r="K90" s="619"/>
      <c r="L90" s="620"/>
      <c r="M90" s="621"/>
      <c r="N90" s="622"/>
      <c r="O90" s="623"/>
      <c r="P90" s="622"/>
      <c r="Q90" s="624"/>
      <c r="R90" s="625"/>
      <c r="S90" s="626"/>
    </row>
    <row r="91" spans="1:23" s="627" customFormat="1" ht="27" customHeight="1">
      <c r="A91" s="628"/>
      <c r="B91" s="629"/>
      <c r="C91" s="629"/>
      <c r="D91" s="630" t="s">
        <v>843</v>
      </c>
      <c r="E91" s="614"/>
      <c r="F91" s="631">
        <f>0.015*(12+4+22.54)</f>
        <v>0.57809999999999995</v>
      </c>
      <c r="G91" s="632"/>
      <c r="H91" s="632"/>
      <c r="I91" s="633"/>
      <c r="J91" s="510"/>
      <c r="K91" s="619"/>
      <c r="L91" s="620"/>
      <c r="M91" s="622"/>
      <c r="N91" s="622"/>
      <c r="O91" s="623"/>
      <c r="P91" s="622"/>
      <c r="Q91" s="624"/>
      <c r="R91" s="625"/>
      <c r="S91" s="626"/>
    </row>
    <row r="92" spans="1:23" s="471" customFormat="1" ht="13.5" customHeight="1">
      <c r="A92" s="635">
        <v>37</v>
      </c>
      <c r="B92" s="636" t="s">
        <v>111</v>
      </c>
      <c r="C92" s="493" t="s">
        <v>440</v>
      </c>
      <c r="D92" s="493" t="s">
        <v>484</v>
      </c>
      <c r="E92" s="493" t="s">
        <v>186</v>
      </c>
      <c r="F92" s="507">
        <f>SUM(F93:F94)</f>
        <v>42.86</v>
      </c>
      <c r="G92" s="495">
        <f>SUM(H95:H100)/F92</f>
        <v>0</v>
      </c>
      <c r="H92" s="495">
        <f>F92*G92</f>
        <v>0</v>
      </c>
      <c r="I92" s="506" t="s">
        <v>625</v>
      </c>
      <c r="J92" s="843"/>
      <c r="K92" s="473"/>
    </row>
    <row r="93" spans="1:23" s="471" customFormat="1" ht="13.5" customHeight="1">
      <c r="A93" s="638"/>
      <c r="B93" s="639"/>
      <c r="C93" s="640"/>
      <c r="D93" s="515" t="s">
        <v>813</v>
      </c>
      <c r="E93" s="515"/>
      <c r="F93" s="500">
        <f>(38.57)*1</f>
        <v>38.57</v>
      </c>
      <c r="G93" s="495"/>
      <c r="H93" s="495"/>
      <c r="I93" s="641"/>
      <c r="J93" s="642"/>
      <c r="K93" s="473"/>
      <c r="P93" s="643"/>
    </row>
    <row r="94" spans="1:23" s="471" customFormat="1" ht="13.5" customHeight="1">
      <c r="A94" s="638"/>
      <c r="B94" s="639"/>
      <c r="C94" s="640"/>
      <c r="D94" s="515" t="s">
        <v>814</v>
      </c>
      <c r="E94" s="515"/>
      <c r="F94" s="500">
        <f>(4.29)*1</f>
        <v>4.29</v>
      </c>
      <c r="G94" s="495"/>
      <c r="H94" s="495"/>
      <c r="I94" s="641"/>
      <c r="J94" s="642"/>
      <c r="K94" s="473"/>
      <c r="P94" s="643"/>
    </row>
    <row r="95" spans="1:23" s="471" customFormat="1" ht="13.5" customHeight="1">
      <c r="A95" s="644" t="s">
        <v>602</v>
      </c>
      <c r="B95" s="493"/>
      <c r="C95" s="424">
        <v>167151101</v>
      </c>
      <c r="D95" s="515" t="s">
        <v>267</v>
      </c>
      <c r="E95" s="424" t="s">
        <v>186</v>
      </c>
      <c r="F95" s="500">
        <f>F93</f>
        <v>38.57</v>
      </c>
      <c r="G95" s="143"/>
      <c r="H95" s="516">
        <f>F95*G95</f>
        <v>0</v>
      </c>
      <c r="I95" s="427" t="s">
        <v>623</v>
      </c>
      <c r="J95" s="642"/>
      <c r="K95" s="473"/>
      <c r="P95" s="643"/>
      <c r="S95" s="643"/>
    </row>
    <row r="96" spans="1:23" s="844" customFormat="1" ht="13.5" customHeight="1">
      <c r="A96" s="680" t="s">
        <v>603</v>
      </c>
      <c r="B96" s="364"/>
      <c r="C96" s="424">
        <v>167151102</v>
      </c>
      <c r="D96" s="511" t="s">
        <v>545</v>
      </c>
      <c r="E96" s="369" t="s">
        <v>186</v>
      </c>
      <c r="F96" s="512">
        <f>F94</f>
        <v>4.29</v>
      </c>
      <c r="G96" s="182"/>
      <c r="H96" s="516">
        <f t="shared" ref="H96" si="2">F96*G96</f>
        <v>0</v>
      </c>
      <c r="I96" s="427" t="s">
        <v>623</v>
      </c>
      <c r="J96" s="430"/>
      <c r="K96" s="430"/>
      <c r="T96" s="471"/>
    </row>
    <row r="97" spans="1:256" s="471" customFormat="1" ht="27" customHeight="1">
      <c r="A97" s="644" t="s">
        <v>604</v>
      </c>
      <c r="B97" s="493"/>
      <c r="C97" s="424">
        <v>162751113</v>
      </c>
      <c r="D97" s="515" t="s">
        <v>268</v>
      </c>
      <c r="E97" s="424" t="s">
        <v>186</v>
      </c>
      <c r="F97" s="500">
        <f>F93</f>
        <v>38.57</v>
      </c>
      <c r="G97" s="143"/>
      <c r="H97" s="516">
        <f>F97*G97</f>
        <v>0</v>
      </c>
      <c r="I97" s="427" t="s">
        <v>623</v>
      </c>
      <c r="J97" s="645"/>
      <c r="K97" s="646"/>
      <c r="L97" s="472"/>
      <c r="M97" s="472"/>
      <c r="N97" s="472"/>
      <c r="O97" s="472"/>
      <c r="P97" s="472"/>
      <c r="Q97" s="472"/>
      <c r="R97" s="472"/>
      <c r="S97" s="647"/>
      <c r="T97" s="646"/>
    </row>
    <row r="98" spans="1:256" s="844" customFormat="1" ht="25.5" customHeight="1">
      <c r="A98" s="680" t="s">
        <v>605</v>
      </c>
      <c r="B98" s="364"/>
      <c r="C98" s="424">
        <v>162751133</v>
      </c>
      <c r="D98" s="511" t="s">
        <v>546</v>
      </c>
      <c r="E98" s="369" t="s">
        <v>186</v>
      </c>
      <c r="F98" s="512">
        <f>F94</f>
        <v>4.29</v>
      </c>
      <c r="G98" s="182"/>
      <c r="H98" s="516">
        <f t="shared" ref="H98" si="3">F98*G98</f>
        <v>0</v>
      </c>
      <c r="I98" s="427" t="s">
        <v>623</v>
      </c>
      <c r="J98" s="645"/>
      <c r="K98" s="646"/>
      <c r="L98" s="472"/>
      <c r="M98" s="472"/>
      <c r="N98" s="472"/>
      <c r="O98" s="472"/>
      <c r="P98" s="472"/>
      <c r="Q98" s="472"/>
      <c r="R98" s="472"/>
      <c r="S98" s="647"/>
      <c r="T98" s="646"/>
    </row>
    <row r="99" spans="1:256" s="471" customFormat="1" ht="13.5" customHeight="1">
      <c r="A99" s="644" t="s">
        <v>606</v>
      </c>
      <c r="B99" s="493"/>
      <c r="C99" s="424">
        <v>171251201</v>
      </c>
      <c r="D99" s="515" t="s">
        <v>269</v>
      </c>
      <c r="E99" s="424" t="s">
        <v>186</v>
      </c>
      <c r="F99" s="500">
        <f>F92</f>
        <v>42.86</v>
      </c>
      <c r="G99" s="143"/>
      <c r="H99" s="516">
        <f>F99*G99</f>
        <v>0</v>
      </c>
      <c r="I99" s="427" t="s">
        <v>623</v>
      </c>
      <c r="J99" s="473"/>
      <c r="K99" s="473"/>
      <c r="S99" s="643"/>
    </row>
    <row r="100" spans="1:256" s="471" customFormat="1" ht="13.5" customHeight="1">
      <c r="A100" s="648" t="s">
        <v>607</v>
      </c>
      <c r="B100" s="649"/>
      <c r="C100" s="424">
        <v>171201221</v>
      </c>
      <c r="D100" s="333" t="s">
        <v>234</v>
      </c>
      <c r="E100" s="650" t="s">
        <v>189</v>
      </c>
      <c r="F100" s="651">
        <f>F99*2</f>
        <v>85.72</v>
      </c>
      <c r="G100" s="785"/>
      <c r="H100" s="516">
        <f>F100*G100</f>
        <v>0</v>
      </c>
      <c r="I100" s="427" t="s">
        <v>623</v>
      </c>
      <c r="J100" s="473"/>
      <c r="K100" s="473"/>
      <c r="S100" s="643"/>
      <c r="T100" s="596"/>
      <c r="U100" s="596"/>
      <c r="V100" s="596"/>
      <c r="W100" s="596"/>
      <c r="X100" s="596"/>
      <c r="Y100" s="596"/>
      <c r="Z100" s="596"/>
      <c r="AA100" s="596"/>
      <c r="AB100" s="596"/>
      <c r="AC100" s="596"/>
      <c r="AD100" s="596"/>
      <c r="AE100" s="596"/>
      <c r="AF100" s="596"/>
      <c r="AG100" s="596"/>
      <c r="AH100" s="596"/>
      <c r="AI100" s="596"/>
      <c r="AJ100" s="596"/>
      <c r="AK100" s="596"/>
      <c r="AL100" s="596"/>
      <c r="AM100" s="596"/>
      <c r="AN100" s="596"/>
      <c r="AO100" s="596"/>
      <c r="AP100" s="596"/>
      <c r="AQ100" s="596"/>
      <c r="AR100" s="596"/>
      <c r="AS100" s="596"/>
      <c r="AT100" s="596"/>
      <c r="AU100" s="596"/>
      <c r="AV100" s="596"/>
      <c r="AW100" s="596"/>
      <c r="AX100" s="596"/>
      <c r="AY100" s="596"/>
      <c r="AZ100" s="596"/>
      <c r="BA100" s="596"/>
      <c r="BB100" s="596"/>
      <c r="BC100" s="596"/>
      <c r="BD100" s="596"/>
      <c r="BE100" s="596"/>
      <c r="BF100" s="596"/>
      <c r="BG100" s="596"/>
      <c r="BH100" s="596"/>
      <c r="BI100" s="596"/>
      <c r="BJ100" s="596"/>
      <c r="BK100" s="596"/>
      <c r="BL100" s="596"/>
      <c r="BM100" s="596"/>
      <c r="BN100" s="596"/>
      <c r="BO100" s="596"/>
      <c r="BP100" s="596"/>
      <c r="BQ100" s="596"/>
      <c r="BR100" s="596"/>
      <c r="BS100" s="596"/>
      <c r="BT100" s="596"/>
      <c r="BU100" s="596"/>
      <c r="BV100" s="596"/>
      <c r="BW100" s="596"/>
      <c r="BX100" s="596"/>
      <c r="BY100" s="596"/>
      <c r="BZ100" s="596"/>
      <c r="CA100" s="596"/>
      <c r="CB100" s="596"/>
      <c r="CC100" s="596"/>
      <c r="CD100" s="596"/>
      <c r="CE100" s="596"/>
      <c r="CF100" s="596"/>
      <c r="CG100" s="596"/>
      <c r="CH100" s="596"/>
      <c r="CI100" s="596"/>
      <c r="CJ100" s="596"/>
      <c r="CK100" s="596"/>
      <c r="CL100" s="596"/>
      <c r="CM100" s="596"/>
      <c r="CN100" s="596"/>
      <c r="CO100" s="596"/>
      <c r="CP100" s="596"/>
      <c r="CQ100" s="596"/>
      <c r="CR100" s="596"/>
      <c r="CS100" s="596"/>
      <c r="CT100" s="596"/>
      <c r="CU100" s="596"/>
      <c r="CV100" s="596"/>
      <c r="CW100" s="596"/>
      <c r="CX100" s="596"/>
      <c r="CY100" s="596"/>
      <c r="CZ100" s="596"/>
      <c r="DA100" s="596"/>
      <c r="DB100" s="596"/>
      <c r="DC100" s="596"/>
      <c r="DD100" s="596"/>
      <c r="DE100" s="596"/>
      <c r="DF100" s="596"/>
      <c r="DG100" s="596"/>
      <c r="DH100" s="596"/>
      <c r="DI100" s="596"/>
      <c r="DJ100" s="596"/>
      <c r="DK100" s="596"/>
      <c r="DL100" s="596"/>
      <c r="DM100" s="596"/>
      <c r="DN100" s="596"/>
      <c r="DO100" s="596"/>
      <c r="DP100" s="596"/>
      <c r="DQ100" s="596"/>
      <c r="DR100" s="596"/>
      <c r="DS100" s="596"/>
      <c r="DT100" s="596"/>
      <c r="DU100" s="596"/>
      <c r="DV100" s="596"/>
      <c r="DW100" s="596"/>
      <c r="DX100" s="596"/>
      <c r="DY100" s="596"/>
      <c r="DZ100" s="596"/>
      <c r="EA100" s="596"/>
      <c r="EB100" s="596"/>
      <c r="EC100" s="596"/>
      <c r="ED100" s="596"/>
      <c r="EE100" s="596"/>
      <c r="EF100" s="596"/>
      <c r="EG100" s="596"/>
      <c r="EH100" s="596"/>
      <c r="EI100" s="596"/>
      <c r="EJ100" s="596"/>
      <c r="EK100" s="596"/>
      <c r="EL100" s="596"/>
      <c r="EM100" s="596"/>
      <c r="EN100" s="596"/>
      <c r="EO100" s="596"/>
      <c r="EP100" s="596"/>
      <c r="EQ100" s="596"/>
      <c r="ER100" s="596"/>
      <c r="ES100" s="596"/>
      <c r="ET100" s="596"/>
      <c r="EU100" s="596"/>
      <c r="EV100" s="596"/>
      <c r="EW100" s="596"/>
      <c r="EX100" s="596"/>
      <c r="EY100" s="596"/>
      <c r="EZ100" s="596"/>
      <c r="FA100" s="596"/>
      <c r="FB100" s="596"/>
      <c r="FC100" s="596"/>
      <c r="FD100" s="596"/>
      <c r="FE100" s="596"/>
      <c r="FF100" s="596"/>
      <c r="FG100" s="596"/>
      <c r="FH100" s="596"/>
      <c r="FI100" s="596"/>
      <c r="FJ100" s="596"/>
      <c r="FK100" s="596"/>
      <c r="FL100" s="596"/>
      <c r="FM100" s="596"/>
      <c r="FN100" s="596"/>
      <c r="FO100" s="596"/>
      <c r="FP100" s="596"/>
      <c r="FQ100" s="596"/>
      <c r="FR100" s="596"/>
      <c r="FS100" s="596"/>
      <c r="FT100" s="596"/>
      <c r="FU100" s="596"/>
      <c r="FV100" s="596"/>
      <c r="FW100" s="596"/>
      <c r="FX100" s="596"/>
      <c r="FY100" s="596"/>
      <c r="FZ100" s="596"/>
      <c r="GA100" s="596"/>
      <c r="GB100" s="596"/>
      <c r="GC100" s="596"/>
      <c r="GD100" s="596"/>
      <c r="GE100" s="596"/>
      <c r="GF100" s="596"/>
      <c r="GG100" s="596"/>
      <c r="GH100" s="596"/>
      <c r="GI100" s="596"/>
      <c r="GJ100" s="596"/>
      <c r="GK100" s="596"/>
      <c r="GL100" s="596"/>
      <c r="GM100" s="596"/>
      <c r="GN100" s="596"/>
      <c r="GO100" s="596"/>
      <c r="GP100" s="596"/>
      <c r="GQ100" s="596"/>
      <c r="GR100" s="596"/>
      <c r="GS100" s="596"/>
      <c r="GT100" s="596"/>
      <c r="GU100" s="596"/>
      <c r="GV100" s="596"/>
      <c r="GW100" s="596"/>
      <c r="GX100" s="596"/>
      <c r="GY100" s="596"/>
      <c r="GZ100" s="596"/>
      <c r="HA100" s="596"/>
      <c r="HB100" s="596"/>
      <c r="HC100" s="596"/>
      <c r="HD100" s="596"/>
      <c r="HE100" s="596"/>
      <c r="HF100" s="596"/>
      <c r="HG100" s="596"/>
      <c r="HH100" s="596"/>
      <c r="HI100" s="596"/>
      <c r="HJ100" s="596"/>
      <c r="HK100" s="596"/>
      <c r="HL100" s="596"/>
      <c r="HM100" s="596"/>
      <c r="HN100" s="596"/>
      <c r="HO100" s="596"/>
      <c r="HP100" s="596"/>
      <c r="HQ100" s="596"/>
      <c r="HR100" s="596"/>
      <c r="HS100" s="596"/>
      <c r="HT100" s="596"/>
      <c r="HU100" s="596"/>
      <c r="HV100" s="596"/>
      <c r="HW100" s="596"/>
      <c r="HX100" s="596"/>
      <c r="HY100" s="596"/>
      <c r="HZ100" s="596"/>
      <c r="IA100" s="596"/>
      <c r="IB100" s="596"/>
      <c r="IC100" s="596"/>
      <c r="ID100" s="596"/>
      <c r="IE100" s="596"/>
      <c r="IF100" s="596"/>
      <c r="IG100" s="596"/>
      <c r="IH100" s="596"/>
      <c r="II100" s="596"/>
      <c r="IJ100" s="596"/>
      <c r="IK100" s="596"/>
      <c r="IL100" s="596"/>
      <c r="IM100" s="596"/>
      <c r="IN100" s="596"/>
      <c r="IO100" s="596"/>
      <c r="IP100" s="596"/>
      <c r="IQ100" s="596"/>
      <c r="IR100" s="596"/>
      <c r="IS100" s="596"/>
      <c r="IT100" s="596"/>
      <c r="IU100" s="596"/>
      <c r="IV100" s="596"/>
    </row>
    <row r="101" spans="1:256" s="473" customFormat="1" ht="13.5" customHeight="1">
      <c r="A101" s="648"/>
      <c r="B101" s="649"/>
      <c r="C101" s="653"/>
      <c r="D101" s="333" t="s">
        <v>704</v>
      </c>
      <c r="E101" s="650"/>
      <c r="F101" s="651"/>
      <c r="G101" s="652"/>
      <c r="H101" s="652"/>
      <c r="I101" s="654"/>
      <c r="L101" s="471"/>
      <c r="M101" s="471"/>
      <c r="N101" s="471"/>
      <c r="O101" s="471"/>
      <c r="P101" s="471"/>
      <c r="Q101" s="471"/>
      <c r="R101" s="471"/>
      <c r="S101" s="643"/>
      <c r="T101" s="596"/>
      <c r="U101" s="596"/>
      <c r="V101" s="596"/>
      <c r="W101" s="596"/>
      <c r="X101" s="596"/>
      <c r="Y101" s="596"/>
      <c r="Z101" s="596"/>
      <c r="AA101" s="596"/>
      <c r="AB101" s="596"/>
      <c r="AC101" s="596"/>
      <c r="AD101" s="596"/>
      <c r="AE101" s="596"/>
      <c r="AF101" s="596"/>
      <c r="AG101" s="596"/>
      <c r="AH101" s="596"/>
      <c r="AI101" s="596"/>
      <c r="AJ101" s="596"/>
      <c r="AK101" s="596"/>
      <c r="AL101" s="596"/>
      <c r="AM101" s="596"/>
      <c r="AN101" s="596"/>
      <c r="AO101" s="596"/>
      <c r="AP101" s="596"/>
      <c r="AQ101" s="596"/>
      <c r="AR101" s="596"/>
      <c r="AS101" s="596"/>
      <c r="AT101" s="596"/>
      <c r="AU101" s="596"/>
      <c r="AV101" s="596"/>
      <c r="AW101" s="596"/>
      <c r="AX101" s="596"/>
      <c r="AY101" s="596"/>
      <c r="AZ101" s="596"/>
      <c r="BA101" s="596"/>
      <c r="BB101" s="596"/>
      <c r="BC101" s="596"/>
      <c r="BD101" s="596"/>
      <c r="BE101" s="596"/>
      <c r="BF101" s="596"/>
      <c r="BG101" s="596"/>
      <c r="BH101" s="596"/>
      <c r="BI101" s="596"/>
      <c r="BJ101" s="596"/>
      <c r="BK101" s="596"/>
      <c r="BL101" s="596"/>
      <c r="BM101" s="596"/>
      <c r="BN101" s="596"/>
      <c r="BO101" s="596"/>
      <c r="BP101" s="596"/>
      <c r="BQ101" s="596"/>
      <c r="BR101" s="596"/>
      <c r="BS101" s="596"/>
      <c r="BT101" s="596"/>
      <c r="BU101" s="596"/>
      <c r="BV101" s="596"/>
      <c r="BW101" s="596"/>
      <c r="BX101" s="596"/>
      <c r="BY101" s="596"/>
      <c r="BZ101" s="596"/>
      <c r="CA101" s="596"/>
      <c r="CB101" s="596"/>
      <c r="CC101" s="596"/>
      <c r="CD101" s="596"/>
      <c r="CE101" s="596"/>
      <c r="CF101" s="596"/>
      <c r="CG101" s="596"/>
      <c r="CH101" s="596"/>
      <c r="CI101" s="596"/>
      <c r="CJ101" s="596"/>
      <c r="CK101" s="596"/>
      <c r="CL101" s="596"/>
      <c r="CM101" s="596"/>
      <c r="CN101" s="596"/>
      <c r="CO101" s="596"/>
      <c r="CP101" s="596"/>
      <c r="CQ101" s="596"/>
      <c r="CR101" s="596"/>
      <c r="CS101" s="596"/>
      <c r="CT101" s="596"/>
      <c r="CU101" s="596"/>
      <c r="CV101" s="596"/>
      <c r="CW101" s="596"/>
      <c r="CX101" s="596"/>
      <c r="CY101" s="596"/>
      <c r="CZ101" s="596"/>
      <c r="DA101" s="596"/>
      <c r="DB101" s="596"/>
      <c r="DC101" s="596"/>
      <c r="DD101" s="596"/>
      <c r="DE101" s="596"/>
      <c r="DF101" s="596"/>
      <c r="DG101" s="596"/>
      <c r="DH101" s="596"/>
      <c r="DI101" s="596"/>
      <c r="DJ101" s="596"/>
      <c r="DK101" s="596"/>
      <c r="DL101" s="596"/>
      <c r="DM101" s="596"/>
      <c r="DN101" s="596"/>
      <c r="DO101" s="596"/>
      <c r="DP101" s="596"/>
      <c r="DQ101" s="596"/>
      <c r="DR101" s="596"/>
      <c r="DS101" s="596"/>
      <c r="DT101" s="596"/>
      <c r="DU101" s="596"/>
      <c r="DV101" s="596"/>
      <c r="DW101" s="596"/>
      <c r="DX101" s="596"/>
      <c r="DY101" s="596"/>
      <c r="DZ101" s="596"/>
      <c r="EA101" s="596"/>
      <c r="EB101" s="596"/>
      <c r="EC101" s="596"/>
      <c r="ED101" s="596"/>
      <c r="EE101" s="596"/>
      <c r="EF101" s="596"/>
      <c r="EG101" s="596"/>
      <c r="EH101" s="596"/>
      <c r="EI101" s="596"/>
      <c r="EJ101" s="596"/>
      <c r="EK101" s="596"/>
      <c r="EL101" s="596"/>
      <c r="EM101" s="596"/>
      <c r="EN101" s="596"/>
      <c r="EO101" s="596"/>
      <c r="EP101" s="596"/>
      <c r="EQ101" s="596"/>
      <c r="ER101" s="596"/>
      <c r="ES101" s="596"/>
      <c r="ET101" s="596"/>
      <c r="EU101" s="596"/>
      <c r="EV101" s="596"/>
      <c r="EW101" s="596"/>
      <c r="EX101" s="596"/>
      <c r="EY101" s="596"/>
      <c r="EZ101" s="596"/>
      <c r="FA101" s="596"/>
      <c r="FB101" s="596"/>
      <c r="FC101" s="596"/>
      <c r="FD101" s="596"/>
      <c r="FE101" s="596"/>
      <c r="FF101" s="596"/>
      <c r="FG101" s="596"/>
      <c r="FH101" s="596"/>
      <c r="FI101" s="596"/>
      <c r="FJ101" s="596"/>
      <c r="FK101" s="596"/>
      <c r="FL101" s="596"/>
      <c r="FM101" s="596"/>
      <c r="FN101" s="596"/>
      <c r="FO101" s="596"/>
      <c r="FP101" s="596"/>
      <c r="FQ101" s="596"/>
      <c r="FR101" s="596"/>
      <c r="FS101" s="596"/>
      <c r="FT101" s="596"/>
      <c r="FU101" s="596"/>
      <c r="FV101" s="596"/>
      <c r="FW101" s="596"/>
      <c r="FX101" s="596"/>
      <c r="FY101" s="596"/>
      <c r="FZ101" s="596"/>
      <c r="GA101" s="596"/>
      <c r="GB101" s="596"/>
      <c r="GC101" s="596"/>
      <c r="GD101" s="596"/>
      <c r="GE101" s="596"/>
      <c r="GF101" s="596"/>
      <c r="GG101" s="596"/>
      <c r="GH101" s="596"/>
      <c r="GI101" s="596"/>
      <c r="GJ101" s="596"/>
      <c r="GK101" s="596"/>
      <c r="GL101" s="596"/>
      <c r="GM101" s="596"/>
      <c r="GN101" s="596"/>
      <c r="GO101" s="596"/>
      <c r="GP101" s="596"/>
      <c r="GQ101" s="596"/>
      <c r="GR101" s="596"/>
      <c r="GS101" s="596"/>
      <c r="GT101" s="596"/>
      <c r="GU101" s="596"/>
      <c r="GV101" s="596"/>
      <c r="GW101" s="596"/>
      <c r="GX101" s="596"/>
      <c r="GY101" s="596"/>
      <c r="GZ101" s="596"/>
      <c r="HA101" s="596"/>
      <c r="HB101" s="596"/>
      <c r="HC101" s="596"/>
      <c r="HD101" s="596"/>
      <c r="HE101" s="596"/>
      <c r="HF101" s="596"/>
      <c r="HG101" s="596"/>
      <c r="HH101" s="596"/>
      <c r="HI101" s="596"/>
      <c r="HJ101" s="596"/>
      <c r="HK101" s="596"/>
      <c r="HL101" s="596"/>
      <c r="HM101" s="596"/>
      <c r="HN101" s="596"/>
      <c r="HO101" s="596"/>
      <c r="HP101" s="596"/>
      <c r="HQ101" s="596"/>
      <c r="HR101" s="596"/>
      <c r="HS101" s="596"/>
      <c r="HT101" s="596"/>
      <c r="HU101" s="596"/>
      <c r="HV101" s="596"/>
      <c r="HW101" s="596"/>
      <c r="HX101" s="596"/>
      <c r="HY101" s="596"/>
      <c r="HZ101" s="596"/>
      <c r="IA101" s="596"/>
      <c r="IB101" s="596"/>
      <c r="IC101" s="596"/>
      <c r="ID101" s="596"/>
      <c r="IE101" s="596"/>
      <c r="IF101" s="596"/>
      <c r="IG101" s="596"/>
      <c r="IH101" s="596"/>
      <c r="II101" s="596"/>
      <c r="IJ101" s="596"/>
      <c r="IK101" s="596"/>
      <c r="IL101" s="596"/>
      <c r="IM101" s="596"/>
      <c r="IN101" s="596"/>
      <c r="IO101" s="596"/>
      <c r="IP101" s="596"/>
      <c r="IQ101" s="596"/>
      <c r="IR101" s="596"/>
      <c r="IS101" s="596"/>
      <c r="IT101" s="596"/>
      <c r="IU101" s="596"/>
      <c r="IV101" s="596"/>
    </row>
    <row r="102" spans="1:256" s="471" customFormat="1" ht="81" customHeight="1">
      <c r="A102" s="638"/>
      <c r="B102" s="639"/>
      <c r="C102" s="640"/>
      <c r="D102" s="192" t="s">
        <v>878</v>
      </c>
      <c r="E102" s="515"/>
      <c r="F102" s="500"/>
      <c r="G102" s="495"/>
      <c r="H102" s="495"/>
      <c r="I102" s="641"/>
      <c r="J102" s="646"/>
      <c r="K102" s="473"/>
    </row>
    <row r="103" spans="1:256" s="473" customFormat="1" ht="13.5" customHeight="1">
      <c r="A103" s="129"/>
      <c r="B103" s="130"/>
      <c r="C103" s="133" t="s">
        <v>273</v>
      </c>
      <c r="D103" s="133" t="s">
        <v>274</v>
      </c>
      <c r="E103" s="133"/>
      <c r="F103" s="134"/>
      <c r="G103" s="136"/>
      <c r="H103" s="135">
        <f>SUM(H104:H110)</f>
        <v>0</v>
      </c>
      <c r="I103" s="132"/>
      <c r="J103" s="790"/>
      <c r="K103" s="790"/>
      <c r="L103" s="790"/>
      <c r="M103" s="790"/>
      <c r="N103" s="790"/>
      <c r="O103" s="790"/>
      <c r="P103" s="790"/>
      <c r="Q103" s="790"/>
      <c r="R103" s="790"/>
      <c r="S103" s="790"/>
      <c r="T103" s="790"/>
      <c r="U103" s="790"/>
      <c r="V103" s="790"/>
      <c r="W103" s="790"/>
      <c r="X103" s="790"/>
      <c r="Y103" s="790"/>
      <c r="Z103" s="790"/>
      <c r="AA103" s="790"/>
      <c r="AB103" s="790"/>
      <c r="AC103" s="790"/>
      <c r="AD103" s="790"/>
      <c r="AE103" s="790"/>
      <c r="AF103" s="790"/>
      <c r="AG103" s="790"/>
      <c r="AH103" s="790"/>
      <c r="AI103" s="790"/>
      <c r="AJ103" s="790"/>
      <c r="AK103" s="790"/>
      <c r="AL103" s="790"/>
      <c r="AM103" s="790"/>
      <c r="AN103" s="790"/>
      <c r="AO103" s="790"/>
      <c r="AP103" s="790"/>
      <c r="AQ103" s="790"/>
      <c r="AR103" s="790"/>
      <c r="AS103" s="790"/>
      <c r="AT103" s="790"/>
      <c r="AU103" s="790"/>
      <c r="AV103" s="790"/>
      <c r="AW103" s="790"/>
      <c r="AX103" s="790"/>
      <c r="AY103" s="790"/>
      <c r="AZ103" s="790"/>
      <c r="BA103" s="790"/>
      <c r="BB103" s="790"/>
      <c r="BC103" s="790"/>
      <c r="BD103" s="790"/>
      <c r="BE103" s="790"/>
      <c r="BF103" s="790"/>
      <c r="BG103" s="790"/>
      <c r="BH103" s="790"/>
      <c r="BI103" s="790"/>
      <c r="BJ103" s="790"/>
      <c r="BK103" s="790"/>
      <c r="BL103" s="790"/>
      <c r="BM103" s="790"/>
      <c r="BN103" s="790"/>
      <c r="BO103" s="790"/>
      <c r="BP103" s="790"/>
      <c r="BQ103" s="790"/>
      <c r="BR103" s="790"/>
      <c r="BS103" s="790"/>
      <c r="BT103" s="790"/>
      <c r="BU103" s="790"/>
      <c r="BV103" s="790"/>
      <c r="BW103" s="790"/>
      <c r="BX103" s="790"/>
      <c r="BY103" s="790"/>
      <c r="BZ103" s="790"/>
      <c r="CA103" s="790"/>
      <c r="CB103" s="790"/>
      <c r="CC103" s="790"/>
      <c r="CD103" s="790"/>
      <c r="CE103" s="790"/>
      <c r="CF103" s="790"/>
      <c r="CG103" s="790"/>
      <c r="CH103" s="790"/>
      <c r="CI103" s="790"/>
      <c r="CJ103" s="790"/>
      <c r="CK103" s="790"/>
      <c r="CL103" s="790"/>
      <c r="CM103" s="790"/>
      <c r="CN103" s="790"/>
      <c r="CO103" s="790"/>
      <c r="CP103" s="790"/>
      <c r="CQ103" s="790"/>
      <c r="CR103" s="790"/>
      <c r="CS103" s="790"/>
      <c r="CT103" s="790"/>
      <c r="CU103" s="790"/>
      <c r="CV103" s="790"/>
      <c r="CW103" s="790"/>
      <c r="CX103" s="790"/>
      <c r="CY103" s="790"/>
      <c r="CZ103" s="790"/>
      <c r="DA103" s="790"/>
      <c r="DB103" s="790"/>
      <c r="DC103" s="790"/>
      <c r="DD103" s="790"/>
      <c r="DE103" s="790"/>
      <c r="DF103" s="790"/>
      <c r="DG103" s="790"/>
      <c r="DH103" s="790"/>
      <c r="DI103" s="790"/>
      <c r="DJ103" s="790"/>
      <c r="DK103" s="790"/>
      <c r="DL103" s="790"/>
      <c r="DM103" s="790"/>
      <c r="DN103" s="790"/>
      <c r="DO103" s="790"/>
      <c r="DP103" s="790"/>
      <c r="DQ103" s="790"/>
      <c r="DR103" s="790"/>
      <c r="DS103" s="790"/>
      <c r="DT103" s="790"/>
      <c r="DU103" s="790"/>
      <c r="DV103" s="790"/>
      <c r="DW103" s="790"/>
      <c r="DX103" s="790"/>
      <c r="DY103" s="790"/>
      <c r="DZ103" s="790"/>
      <c r="EA103" s="790"/>
      <c r="EB103" s="790"/>
      <c r="EC103" s="790"/>
      <c r="ED103" s="790"/>
      <c r="EE103" s="790"/>
      <c r="EF103" s="790"/>
      <c r="EG103" s="790"/>
      <c r="EH103" s="790"/>
      <c r="EI103" s="790"/>
      <c r="EJ103" s="790"/>
      <c r="EK103" s="790"/>
      <c r="EL103" s="790"/>
      <c r="EM103" s="790"/>
      <c r="EN103" s="790"/>
      <c r="EO103" s="790"/>
      <c r="EP103" s="790"/>
      <c r="EQ103" s="790"/>
      <c r="ER103" s="790"/>
      <c r="ES103" s="790"/>
      <c r="ET103" s="790"/>
      <c r="EU103" s="790"/>
      <c r="EV103" s="790"/>
      <c r="EW103" s="790"/>
      <c r="EX103" s="790"/>
      <c r="EY103" s="790"/>
      <c r="EZ103" s="790"/>
      <c r="FA103" s="790"/>
      <c r="FB103" s="790"/>
      <c r="FC103" s="790"/>
      <c r="FD103" s="790"/>
      <c r="FE103" s="790"/>
      <c r="FF103" s="790"/>
      <c r="FG103" s="790"/>
      <c r="FH103" s="790"/>
      <c r="FI103" s="790"/>
      <c r="FJ103" s="790"/>
      <c r="FK103" s="790"/>
      <c r="FL103" s="790"/>
      <c r="FM103" s="790"/>
      <c r="FN103" s="790"/>
      <c r="FO103" s="790"/>
      <c r="FP103" s="790"/>
      <c r="FQ103" s="790"/>
      <c r="FR103" s="790"/>
      <c r="FS103" s="790"/>
      <c r="FT103" s="790"/>
      <c r="FU103" s="790"/>
      <c r="FV103" s="790"/>
      <c r="FW103" s="790"/>
      <c r="FX103" s="790"/>
      <c r="FY103" s="790"/>
      <c r="FZ103" s="790"/>
      <c r="GA103" s="790"/>
      <c r="GB103" s="790"/>
      <c r="GC103" s="790"/>
      <c r="GD103" s="790"/>
      <c r="GE103" s="790"/>
      <c r="GF103" s="790"/>
      <c r="GG103" s="790"/>
      <c r="GH103" s="790"/>
      <c r="GI103" s="790"/>
      <c r="GJ103" s="790"/>
      <c r="GK103" s="790"/>
      <c r="GL103" s="790"/>
      <c r="GM103" s="790"/>
      <c r="GN103" s="790"/>
      <c r="GO103" s="790"/>
      <c r="GP103" s="790"/>
      <c r="GQ103" s="790"/>
      <c r="GR103" s="790"/>
      <c r="GS103" s="790"/>
      <c r="GT103" s="790"/>
      <c r="GU103" s="790"/>
      <c r="GV103" s="790"/>
      <c r="GW103" s="790"/>
      <c r="GX103" s="790"/>
      <c r="GY103" s="790"/>
      <c r="GZ103" s="790"/>
      <c r="HA103" s="790"/>
      <c r="HB103" s="790"/>
      <c r="HC103" s="790"/>
      <c r="HD103" s="790"/>
      <c r="HE103" s="790"/>
      <c r="HF103" s="790"/>
      <c r="HG103" s="790"/>
      <c r="HH103" s="790"/>
      <c r="HI103" s="790"/>
      <c r="HJ103" s="790"/>
      <c r="HK103" s="790"/>
      <c r="HL103" s="790"/>
      <c r="HM103" s="790"/>
      <c r="HN103" s="790"/>
      <c r="HO103" s="790"/>
      <c r="HP103" s="790"/>
      <c r="HQ103" s="790"/>
      <c r="HR103" s="790"/>
      <c r="HS103" s="790"/>
      <c r="HT103" s="790"/>
      <c r="HU103" s="790"/>
      <c r="HV103" s="790"/>
      <c r="HW103" s="790"/>
      <c r="HX103" s="790"/>
      <c r="HY103" s="790"/>
      <c r="HZ103" s="790"/>
      <c r="IA103" s="790"/>
      <c r="IB103" s="790"/>
      <c r="IC103" s="790"/>
      <c r="ID103" s="790"/>
      <c r="IE103" s="790"/>
      <c r="IF103" s="790"/>
      <c r="IG103" s="790"/>
      <c r="IH103" s="790"/>
      <c r="II103" s="790"/>
      <c r="IJ103" s="790"/>
      <c r="IK103" s="790"/>
      <c r="IL103" s="790"/>
      <c r="IM103" s="790"/>
      <c r="IN103" s="790"/>
      <c r="IO103" s="790"/>
      <c r="IP103" s="790"/>
      <c r="IQ103" s="790"/>
      <c r="IR103" s="790"/>
      <c r="IS103" s="790"/>
      <c r="IT103" s="790"/>
      <c r="IU103" s="790"/>
      <c r="IV103" s="790"/>
    </row>
    <row r="104" spans="1:256" s="471" customFormat="1" ht="13.5" customHeight="1">
      <c r="A104" s="129">
        <v>38</v>
      </c>
      <c r="B104" s="130">
        <v>271</v>
      </c>
      <c r="C104" s="130">
        <v>830311811</v>
      </c>
      <c r="D104" s="130" t="s">
        <v>570</v>
      </c>
      <c r="E104" s="130" t="s">
        <v>164</v>
      </c>
      <c r="F104" s="138">
        <f>SUM(F106:F107)</f>
        <v>20</v>
      </c>
      <c r="G104" s="896"/>
      <c r="H104" s="131">
        <f>F104*G104</f>
        <v>0</v>
      </c>
      <c r="I104" s="366" t="s">
        <v>623</v>
      </c>
      <c r="J104" s="306"/>
      <c r="K104" s="305"/>
      <c r="L104" s="127"/>
      <c r="M104" s="127"/>
      <c r="N104" s="127"/>
      <c r="O104" s="127"/>
      <c r="P104" s="814"/>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7"/>
      <c r="BR104" s="127"/>
      <c r="BS104" s="127"/>
      <c r="BT104" s="127"/>
      <c r="BU104" s="127"/>
      <c r="BV104" s="127"/>
      <c r="BW104" s="127"/>
      <c r="BX104" s="127"/>
      <c r="BY104" s="127"/>
      <c r="BZ104" s="127"/>
      <c r="CA104" s="127"/>
      <c r="CB104" s="127"/>
      <c r="CC104" s="127"/>
      <c r="CD104" s="127"/>
      <c r="CE104" s="127"/>
      <c r="CF104" s="127"/>
      <c r="CG104" s="127"/>
      <c r="CH104" s="127"/>
      <c r="CI104" s="127"/>
      <c r="CJ104" s="127"/>
      <c r="CK104" s="127"/>
      <c r="CL104" s="127"/>
      <c r="CM104" s="127"/>
      <c r="CN104" s="127"/>
      <c r="CO104" s="127"/>
      <c r="CP104" s="127"/>
      <c r="CQ104" s="127"/>
      <c r="CR104" s="127"/>
      <c r="CS104" s="127"/>
      <c r="CT104" s="127"/>
      <c r="CU104" s="127"/>
      <c r="CV104" s="127"/>
      <c r="CW104" s="127"/>
      <c r="CX104" s="127"/>
      <c r="CY104" s="127"/>
      <c r="CZ104" s="127"/>
      <c r="DA104" s="127"/>
      <c r="DB104" s="127"/>
      <c r="DC104" s="127"/>
      <c r="DD104" s="127"/>
      <c r="DE104" s="127"/>
      <c r="DF104" s="127"/>
      <c r="DG104" s="127"/>
      <c r="DH104" s="127"/>
      <c r="DI104" s="127"/>
      <c r="DJ104" s="127"/>
      <c r="DK104" s="127"/>
      <c r="DL104" s="127"/>
      <c r="DM104" s="127"/>
      <c r="DN104" s="127"/>
      <c r="DO104" s="127"/>
      <c r="DP104" s="127"/>
      <c r="DQ104" s="127"/>
      <c r="DR104" s="127"/>
      <c r="DS104" s="127"/>
      <c r="DT104" s="127"/>
      <c r="DU104" s="127"/>
      <c r="DV104" s="127"/>
      <c r="DW104" s="127"/>
      <c r="DX104" s="127"/>
      <c r="DY104" s="127"/>
      <c r="DZ104" s="127"/>
      <c r="EA104" s="127"/>
      <c r="EB104" s="127"/>
      <c r="EC104" s="127"/>
      <c r="ED104" s="127"/>
      <c r="EE104" s="127"/>
      <c r="EF104" s="127"/>
      <c r="EG104" s="127"/>
      <c r="EH104" s="127"/>
      <c r="EI104" s="127"/>
      <c r="EJ104" s="127"/>
      <c r="EK104" s="127"/>
      <c r="EL104" s="127"/>
      <c r="EM104" s="127"/>
      <c r="EN104" s="127"/>
      <c r="EO104" s="127"/>
      <c r="EP104" s="127"/>
      <c r="EQ104" s="127"/>
      <c r="ER104" s="127"/>
      <c r="ES104" s="127"/>
      <c r="ET104" s="127"/>
      <c r="EU104" s="127"/>
      <c r="EV104" s="127"/>
      <c r="EW104" s="127"/>
      <c r="EX104" s="127"/>
      <c r="EY104" s="127"/>
      <c r="EZ104" s="127"/>
      <c r="FA104" s="127"/>
      <c r="FB104" s="127"/>
      <c r="FC104" s="127"/>
      <c r="FD104" s="127"/>
      <c r="FE104" s="127"/>
      <c r="FF104" s="127"/>
      <c r="FG104" s="127"/>
      <c r="FH104" s="127"/>
      <c r="FI104" s="127"/>
      <c r="FJ104" s="127"/>
      <c r="FK104" s="127"/>
      <c r="FL104" s="127"/>
      <c r="FM104" s="127"/>
      <c r="FN104" s="127"/>
      <c r="FO104" s="127"/>
      <c r="FP104" s="127"/>
      <c r="FQ104" s="127"/>
      <c r="FR104" s="127"/>
      <c r="FS104" s="127"/>
      <c r="FT104" s="127"/>
      <c r="FU104" s="127"/>
      <c r="FV104" s="127"/>
      <c r="FW104" s="127"/>
      <c r="FX104" s="127"/>
      <c r="FY104" s="127"/>
      <c r="FZ104" s="127"/>
      <c r="GA104" s="127"/>
      <c r="GB104" s="127"/>
      <c r="GC104" s="127"/>
      <c r="GD104" s="127"/>
      <c r="GE104" s="127"/>
      <c r="GF104" s="127"/>
      <c r="GG104" s="127"/>
      <c r="GH104" s="127"/>
      <c r="GI104" s="127"/>
      <c r="GJ104" s="127"/>
      <c r="GK104" s="127"/>
      <c r="GL104" s="127"/>
      <c r="GM104" s="127"/>
      <c r="GN104" s="127"/>
      <c r="GO104" s="127"/>
      <c r="GP104" s="127"/>
      <c r="GQ104" s="127"/>
      <c r="GR104" s="127"/>
      <c r="GS104" s="127"/>
      <c r="GT104" s="127"/>
      <c r="GU104" s="127"/>
      <c r="GV104" s="127"/>
      <c r="GW104" s="127"/>
      <c r="GX104" s="127"/>
      <c r="GY104" s="127"/>
      <c r="GZ104" s="127"/>
      <c r="HA104" s="127"/>
      <c r="HB104" s="127"/>
      <c r="HC104" s="127"/>
      <c r="HD104" s="127"/>
      <c r="HE104" s="127"/>
      <c r="HF104" s="127"/>
      <c r="HG104" s="127"/>
      <c r="HH104" s="127"/>
      <c r="HI104" s="127"/>
      <c r="HJ104" s="127"/>
      <c r="HK104" s="127"/>
      <c r="HL104" s="127"/>
      <c r="HM104" s="127"/>
      <c r="HN104" s="127"/>
      <c r="HO104" s="127"/>
      <c r="HP104" s="127"/>
      <c r="HQ104" s="127"/>
      <c r="HR104" s="127"/>
      <c r="HS104" s="127"/>
      <c r="HT104" s="127"/>
      <c r="HU104" s="127"/>
      <c r="HV104" s="127"/>
      <c r="HW104" s="127"/>
      <c r="HX104" s="127"/>
      <c r="HY104" s="127"/>
      <c r="HZ104" s="127"/>
      <c r="IA104" s="127"/>
      <c r="IB104" s="127"/>
      <c r="IC104" s="127"/>
      <c r="ID104" s="127"/>
      <c r="IE104" s="127"/>
      <c r="IF104" s="127"/>
      <c r="IG104" s="127"/>
      <c r="IH104" s="127"/>
      <c r="II104" s="127"/>
      <c r="IJ104" s="127"/>
      <c r="IK104" s="127"/>
      <c r="IL104" s="127"/>
      <c r="IM104" s="127"/>
      <c r="IN104" s="127"/>
      <c r="IO104" s="790"/>
      <c r="IP104" s="790"/>
      <c r="IQ104" s="790"/>
      <c r="IR104" s="790"/>
      <c r="IS104" s="790"/>
      <c r="IT104" s="790"/>
      <c r="IU104" s="790"/>
      <c r="IV104" s="790"/>
    </row>
    <row r="105" spans="1:256" s="471" customFormat="1" ht="13.5" customHeight="1">
      <c r="A105" s="815"/>
      <c r="B105" s="816"/>
      <c r="C105" s="817"/>
      <c r="D105" s="818" t="s">
        <v>702</v>
      </c>
      <c r="E105" s="817"/>
      <c r="F105" s="137"/>
      <c r="G105" s="819"/>
      <c r="H105" s="819"/>
      <c r="I105" s="820"/>
      <c r="J105" s="821"/>
      <c r="K105" s="821"/>
      <c r="L105" s="821"/>
      <c r="M105" s="821"/>
      <c r="N105" s="821"/>
      <c r="O105" s="821"/>
      <c r="P105" s="821"/>
      <c r="Q105" s="821"/>
      <c r="R105" s="821"/>
      <c r="S105" s="821"/>
      <c r="T105" s="821"/>
      <c r="U105" s="821"/>
      <c r="V105" s="821"/>
      <c r="W105" s="821"/>
      <c r="X105" s="821"/>
      <c r="Y105" s="821"/>
      <c r="Z105" s="821"/>
      <c r="AA105" s="821"/>
      <c r="AB105" s="821"/>
      <c r="AC105" s="821"/>
      <c r="AD105" s="821"/>
      <c r="AE105" s="821"/>
      <c r="AF105" s="821"/>
      <c r="AG105" s="821"/>
      <c r="AH105" s="821"/>
      <c r="AI105" s="821"/>
      <c r="AJ105" s="821"/>
      <c r="AK105" s="821"/>
      <c r="AL105" s="821"/>
      <c r="AM105" s="821"/>
      <c r="AN105" s="821"/>
      <c r="AO105" s="821"/>
      <c r="AP105" s="821"/>
      <c r="AQ105" s="821"/>
      <c r="AR105" s="821"/>
      <c r="AS105" s="821"/>
      <c r="AT105" s="821"/>
      <c r="AU105" s="821"/>
      <c r="AV105" s="821"/>
      <c r="AW105" s="821"/>
      <c r="AX105" s="821"/>
      <c r="AY105" s="821"/>
      <c r="AZ105" s="821"/>
      <c r="BA105" s="821"/>
      <c r="BB105" s="821"/>
      <c r="BC105" s="821"/>
      <c r="BD105" s="821"/>
      <c r="BE105" s="821"/>
      <c r="BF105" s="821"/>
      <c r="BG105" s="821"/>
      <c r="BH105" s="821"/>
      <c r="BI105" s="821"/>
      <c r="BJ105" s="821"/>
      <c r="BK105" s="821"/>
      <c r="BL105" s="821"/>
      <c r="BM105" s="821"/>
      <c r="BN105" s="821"/>
      <c r="BO105" s="821"/>
      <c r="BP105" s="821"/>
      <c r="BQ105" s="821"/>
      <c r="BR105" s="821"/>
      <c r="BS105" s="821"/>
      <c r="BT105" s="821"/>
      <c r="BU105" s="821"/>
      <c r="BV105" s="821"/>
      <c r="BW105" s="821"/>
      <c r="BX105" s="821"/>
      <c r="BY105" s="821"/>
      <c r="BZ105" s="821"/>
      <c r="CA105" s="821"/>
      <c r="CB105" s="821"/>
      <c r="CC105" s="821"/>
      <c r="CD105" s="821"/>
      <c r="CE105" s="821"/>
      <c r="CF105" s="821"/>
      <c r="CG105" s="821"/>
      <c r="CH105" s="821"/>
      <c r="CI105" s="821"/>
      <c r="CJ105" s="821"/>
      <c r="CK105" s="821"/>
      <c r="CL105" s="821"/>
      <c r="CM105" s="821"/>
      <c r="CN105" s="821"/>
      <c r="CO105" s="821"/>
      <c r="CP105" s="821"/>
      <c r="CQ105" s="821"/>
      <c r="CR105" s="821"/>
      <c r="CS105" s="821"/>
      <c r="CT105" s="821"/>
      <c r="CU105" s="821"/>
      <c r="CV105" s="821"/>
      <c r="CW105" s="821"/>
      <c r="CX105" s="821"/>
      <c r="CY105" s="821"/>
      <c r="CZ105" s="821"/>
      <c r="DA105" s="821"/>
      <c r="DB105" s="821"/>
      <c r="DC105" s="821"/>
      <c r="DD105" s="821"/>
      <c r="DE105" s="821"/>
      <c r="DF105" s="821"/>
      <c r="DG105" s="821"/>
      <c r="DH105" s="821"/>
      <c r="DI105" s="821"/>
      <c r="DJ105" s="821"/>
      <c r="DK105" s="821"/>
      <c r="DL105" s="821"/>
      <c r="DM105" s="821"/>
      <c r="DN105" s="821"/>
      <c r="DO105" s="821"/>
      <c r="DP105" s="821"/>
      <c r="DQ105" s="821"/>
      <c r="DR105" s="821"/>
      <c r="DS105" s="821"/>
      <c r="DT105" s="821"/>
      <c r="DU105" s="821"/>
      <c r="DV105" s="821"/>
      <c r="DW105" s="821"/>
      <c r="DX105" s="821"/>
      <c r="DY105" s="821"/>
      <c r="DZ105" s="821"/>
      <c r="EA105" s="821"/>
      <c r="EB105" s="821"/>
      <c r="EC105" s="821"/>
      <c r="ED105" s="821"/>
      <c r="EE105" s="821"/>
      <c r="EF105" s="821"/>
      <c r="EG105" s="821"/>
      <c r="EH105" s="821"/>
      <c r="EI105" s="821"/>
      <c r="EJ105" s="821"/>
      <c r="EK105" s="821"/>
      <c r="EL105" s="821"/>
      <c r="EM105" s="821"/>
      <c r="EN105" s="821"/>
      <c r="EO105" s="821"/>
      <c r="EP105" s="821"/>
      <c r="EQ105" s="821"/>
      <c r="ER105" s="821"/>
      <c r="ES105" s="821"/>
      <c r="ET105" s="821"/>
      <c r="EU105" s="821"/>
      <c r="EV105" s="821"/>
      <c r="EW105" s="821"/>
      <c r="EX105" s="821"/>
      <c r="EY105" s="821"/>
      <c r="EZ105" s="821"/>
      <c r="FA105" s="821"/>
      <c r="FB105" s="821"/>
      <c r="FC105" s="821"/>
      <c r="FD105" s="821"/>
      <c r="FE105" s="821"/>
      <c r="FF105" s="821"/>
      <c r="FG105" s="821"/>
      <c r="FH105" s="821"/>
      <c r="FI105" s="821"/>
      <c r="FJ105" s="821"/>
      <c r="FK105" s="821"/>
      <c r="FL105" s="821"/>
      <c r="FM105" s="821"/>
      <c r="FN105" s="821"/>
      <c r="FO105" s="821"/>
      <c r="FP105" s="821"/>
      <c r="FQ105" s="821"/>
      <c r="FR105" s="821"/>
      <c r="FS105" s="821"/>
      <c r="FT105" s="821"/>
      <c r="FU105" s="821"/>
      <c r="FV105" s="821"/>
      <c r="FW105" s="821"/>
      <c r="FX105" s="821"/>
      <c r="FY105" s="821"/>
      <c r="FZ105" s="821"/>
      <c r="GA105" s="821"/>
      <c r="GB105" s="821"/>
      <c r="GC105" s="821"/>
      <c r="GD105" s="821"/>
      <c r="GE105" s="821"/>
      <c r="GF105" s="821"/>
      <c r="GG105" s="821"/>
      <c r="GH105" s="821"/>
      <c r="GI105" s="821"/>
      <c r="GJ105" s="821"/>
      <c r="GK105" s="821"/>
      <c r="GL105" s="821"/>
      <c r="GM105" s="821"/>
      <c r="GN105" s="821"/>
      <c r="GO105" s="821"/>
      <c r="GP105" s="821"/>
      <c r="GQ105" s="821"/>
      <c r="GR105" s="821"/>
      <c r="GS105" s="821"/>
      <c r="GT105" s="821"/>
      <c r="GU105" s="821"/>
      <c r="GV105" s="821"/>
      <c r="GW105" s="821"/>
      <c r="GX105" s="821"/>
      <c r="GY105" s="821"/>
      <c r="GZ105" s="821"/>
      <c r="HA105" s="821"/>
      <c r="HB105" s="821"/>
      <c r="HC105" s="821"/>
      <c r="HD105" s="821"/>
      <c r="HE105" s="821"/>
      <c r="HF105" s="821"/>
      <c r="HG105" s="821"/>
      <c r="HH105" s="821"/>
      <c r="HI105" s="821"/>
      <c r="HJ105" s="821"/>
      <c r="HK105" s="821"/>
      <c r="HL105" s="821"/>
      <c r="HM105" s="821"/>
      <c r="HN105" s="821"/>
      <c r="HO105" s="821"/>
      <c r="HP105" s="821"/>
      <c r="HQ105" s="821"/>
      <c r="HR105" s="821"/>
      <c r="HS105" s="821"/>
      <c r="HT105" s="821"/>
      <c r="HU105" s="821"/>
      <c r="HV105" s="821"/>
      <c r="HW105" s="821"/>
      <c r="HX105" s="821"/>
      <c r="HY105" s="821"/>
      <c r="HZ105" s="821"/>
      <c r="IA105" s="821"/>
      <c r="IB105" s="821"/>
      <c r="IC105" s="821"/>
      <c r="ID105" s="821"/>
      <c r="IE105" s="821"/>
      <c r="IF105" s="821"/>
      <c r="IG105" s="821"/>
      <c r="IH105" s="821"/>
      <c r="II105" s="821"/>
      <c r="IJ105" s="821"/>
      <c r="IK105" s="821"/>
      <c r="IL105" s="821"/>
      <c r="IM105" s="821"/>
      <c r="IN105" s="821"/>
      <c r="IO105" s="790"/>
      <c r="IP105" s="790"/>
      <c r="IQ105" s="790"/>
      <c r="IR105" s="790"/>
      <c r="IS105" s="790"/>
      <c r="IT105" s="790"/>
      <c r="IU105" s="790"/>
      <c r="IV105" s="790"/>
    </row>
    <row r="106" spans="1:256" s="471" customFormat="1" ht="13.5" customHeight="1">
      <c r="A106" s="815"/>
      <c r="B106" s="816"/>
      <c r="C106" s="817"/>
      <c r="D106" s="818" t="s">
        <v>703</v>
      </c>
      <c r="E106" s="817"/>
      <c r="F106" s="137">
        <v>15</v>
      </c>
      <c r="G106" s="819"/>
      <c r="H106" s="819"/>
      <c r="I106" s="820"/>
      <c r="J106" s="510"/>
      <c r="K106" s="821"/>
      <c r="L106" s="821"/>
      <c r="M106" s="821"/>
      <c r="N106" s="821"/>
      <c r="O106" s="821"/>
      <c r="P106" s="821"/>
      <c r="Q106" s="821"/>
      <c r="R106" s="821"/>
      <c r="S106" s="821"/>
      <c r="T106" s="821"/>
      <c r="U106" s="821"/>
      <c r="V106" s="821"/>
      <c r="W106" s="821"/>
      <c r="X106" s="821"/>
      <c r="Y106" s="821"/>
      <c r="Z106" s="821"/>
      <c r="AA106" s="821"/>
      <c r="AB106" s="821"/>
      <c r="AC106" s="821"/>
      <c r="AD106" s="821"/>
      <c r="AE106" s="821"/>
      <c r="AF106" s="821"/>
      <c r="AG106" s="821"/>
      <c r="AH106" s="821"/>
      <c r="AI106" s="821"/>
      <c r="AJ106" s="821"/>
      <c r="AK106" s="821"/>
      <c r="AL106" s="821"/>
      <c r="AM106" s="821"/>
      <c r="AN106" s="821"/>
      <c r="AO106" s="821"/>
      <c r="AP106" s="821"/>
      <c r="AQ106" s="821"/>
      <c r="AR106" s="821"/>
      <c r="AS106" s="821"/>
      <c r="AT106" s="821"/>
      <c r="AU106" s="821"/>
      <c r="AV106" s="821"/>
      <c r="AW106" s="821"/>
      <c r="AX106" s="821"/>
      <c r="AY106" s="821"/>
      <c r="AZ106" s="821"/>
      <c r="BA106" s="821"/>
      <c r="BB106" s="821"/>
      <c r="BC106" s="821"/>
      <c r="BD106" s="821"/>
      <c r="BE106" s="821"/>
      <c r="BF106" s="821"/>
      <c r="BG106" s="821"/>
      <c r="BH106" s="821"/>
      <c r="BI106" s="821"/>
      <c r="BJ106" s="821"/>
      <c r="BK106" s="821"/>
      <c r="BL106" s="821"/>
      <c r="BM106" s="821"/>
      <c r="BN106" s="821"/>
      <c r="BO106" s="821"/>
      <c r="BP106" s="821"/>
      <c r="BQ106" s="821"/>
      <c r="BR106" s="821"/>
      <c r="BS106" s="821"/>
      <c r="BT106" s="821"/>
      <c r="BU106" s="821"/>
      <c r="BV106" s="821"/>
      <c r="BW106" s="821"/>
      <c r="BX106" s="821"/>
      <c r="BY106" s="821"/>
      <c r="BZ106" s="821"/>
      <c r="CA106" s="821"/>
      <c r="CB106" s="821"/>
      <c r="CC106" s="821"/>
      <c r="CD106" s="821"/>
      <c r="CE106" s="821"/>
      <c r="CF106" s="821"/>
      <c r="CG106" s="821"/>
      <c r="CH106" s="821"/>
      <c r="CI106" s="821"/>
      <c r="CJ106" s="821"/>
      <c r="CK106" s="821"/>
      <c r="CL106" s="821"/>
      <c r="CM106" s="821"/>
      <c r="CN106" s="821"/>
      <c r="CO106" s="821"/>
      <c r="CP106" s="821"/>
      <c r="CQ106" s="821"/>
      <c r="CR106" s="821"/>
      <c r="CS106" s="821"/>
      <c r="CT106" s="821"/>
      <c r="CU106" s="821"/>
      <c r="CV106" s="821"/>
      <c r="CW106" s="821"/>
      <c r="CX106" s="821"/>
      <c r="CY106" s="821"/>
      <c r="CZ106" s="821"/>
      <c r="DA106" s="821"/>
      <c r="DB106" s="821"/>
      <c r="DC106" s="821"/>
      <c r="DD106" s="821"/>
      <c r="DE106" s="821"/>
      <c r="DF106" s="821"/>
      <c r="DG106" s="821"/>
      <c r="DH106" s="821"/>
      <c r="DI106" s="821"/>
      <c r="DJ106" s="821"/>
      <c r="DK106" s="821"/>
      <c r="DL106" s="821"/>
      <c r="DM106" s="821"/>
      <c r="DN106" s="821"/>
      <c r="DO106" s="821"/>
      <c r="DP106" s="821"/>
      <c r="DQ106" s="821"/>
      <c r="DR106" s="821"/>
      <c r="DS106" s="821"/>
      <c r="DT106" s="821"/>
      <c r="DU106" s="821"/>
      <c r="DV106" s="821"/>
      <c r="DW106" s="821"/>
      <c r="DX106" s="821"/>
      <c r="DY106" s="821"/>
      <c r="DZ106" s="821"/>
      <c r="EA106" s="821"/>
      <c r="EB106" s="821"/>
      <c r="EC106" s="821"/>
      <c r="ED106" s="821"/>
      <c r="EE106" s="821"/>
      <c r="EF106" s="821"/>
      <c r="EG106" s="821"/>
      <c r="EH106" s="821"/>
      <c r="EI106" s="821"/>
      <c r="EJ106" s="821"/>
      <c r="EK106" s="821"/>
      <c r="EL106" s="821"/>
      <c r="EM106" s="821"/>
      <c r="EN106" s="821"/>
      <c r="EO106" s="821"/>
      <c r="EP106" s="821"/>
      <c r="EQ106" s="821"/>
      <c r="ER106" s="821"/>
      <c r="ES106" s="821"/>
      <c r="ET106" s="821"/>
      <c r="EU106" s="821"/>
      <c r="EV106" s="821"/>
      <c r="EW106" s="821"/>
      <c r="EX106" s="821"/>
      <c r="EY106" s="821"/>
      <c r="EZ106" s="821"/>
      <c r="FA106" s="821"/>
      <c r="FB106" s="821"/>
      <c r="FC106" s="821"/>
      <c r="FD106" s="821"/>
      <c r="FE106" s="821"/>
      <c r="FF106" s="821"/>
      <c r="FG106" s="821"/>
      <c r="FH106" s="821"/>
      <c r="FI106" s="821"/>
      <c r="FJ106" s="821"/>
      <c r="FK106" s="821"/>
      <c r="FL106" s="821"/>
      <c r="FM106" s="821"/>
      <c r="FN106" s="821"/>
      <c r="FO106" s="821"/>
      <c r="FP106" s="821"/>
      <c r="FQ106" s="821"/>
      <c r="FR106" s="821"/>
      <c r="FS106" s="821"/>
      <c r="FT106" s="821"/>
      <c r="FU106" s="821"/>
      <c r="FV106" s="821"/>
      <c r="FW106" s="821"/>
      <c r="FX106" s="821"/>
      <c r="FY106" s="821"/>
      <c r="FZ106" s="821"/>
      <c r="GA106" s="821"/>
      <c r="GB106" s="821"/>
      <c r="GC106" s="821"/>
      <c r="GD106" s="821"/>
      <c r="GE106" s="821"/>
      <c r="GF106" s="821"/>
      <c r="GG106" s="821"/>
      <c r="GH106" s="821"/>
      <c r="GI106" s="821"/>
      <c r="GJ106" s="821"/>
      <c r="GK106" s="821"/>
      <c r="GL106" s="821"/>
      <c r="GM106" s="821"/>
      <c r="GN106" s="821"/>
      <c r="GO106" s="821"/>
      <c r="GP106" s="821"/>
      <c r="GQ106" s="821"/>
      <c r="GR106" s="821"/>
      <c r="GS106" s="821"/>
      <c r="GT106" s="821"/>
      <c r="GU106" s="821"/>
      <c r="GV106" s="821"/>
      <c r="GW106" s="821"/>
      <c r="GX106" s="821"/>
      <c r="GY106" s="821"/>
      <c r="GZ106" s="821"/>
      <c r="HA106" s="821"/>
      <c r="HB106" s="821"/>
      <c r="HC106" s="821"/>
      <c r="HD106" s="821"/>
      <c r="HE106" s="821"/>
      <c r="HF106" s="821"/>
      <c r="HG106" s="821"/>
      <c r="HH106" s="821"/>
      <c r="HI106" s="821"/>
      <c r="HJ106" s="821"/>
      <c r="HK106" s="821"/>
      <c r="HL106" s="821"/>
      <c r="HM106" s="821"/>
      <c r="HN106" s="821"/>
      <c r="HO106" s="821"/>
      <c r="HP106" s="821"/>
      <c r="HQ106" s="821"/>
      <c r="HR106" s="821"/>
      <c r="HS106" s="821"/>
      <c r="HT106" s="821"/>
      <c r="HU106" s="821"/>
      <c r="HV106" s="821"/>
      <c r="HW106" s="821"/>
      <c r="HX106" s="821"/>
      <c r="HY106" s="821"/>
      <c r="HZ106" s="821"/>
      <c r="IA106" s="821"/>
      <c r="IB106" s="821"/>
      <c r="IC106" s="821"/>
      <c r="ID106" s="821"/>
      <c r="IE106" s="821"/>
      <c r="IF106" s="821"/>
      <c r="IG106" s="821"/>
      <c r="IH106" s="821"/>
      <c r="II106" s="821"/>
      <c r="IJ106" s="821"/>
      <c r="IK106" s="821"/>
      <c r="IL106" s="821"/>
      <c r="IM106" s="821"/>
      <c r="IN106" s="821"/>
      <c r="IO106" s="790"/>
      <c r="IP106" s="790"/>
      <c r="IQ106" s="790"/>
      <c r="IR106" s="790"/>
      <c r="IS106" s="790"/>
      <c r="IT106" s="790"/>
      <c r="IU106" s="790"/>
      <c r="IV106" s="790"/>
    </row>
    <row r="107" spans="1:256" s="471" customFormat="1" ht="13.5" customHeight="1">
      <c r="A107" s="815"/>
      <c r="B107" s="816"/>
      <c r="C107" s="817"/>
      <c r="D107" s="818" t="s">
        <v>642</v>
      </c>
      <c r="E107" s="817"/>
      <c r="F107" s="137">
        <f>5</f>
        <v>5</v>
      </c>
      <c r="G107" s="819"/>
      <c r="H107" s="819"/>
      <c r="I107" s="820"/>
      <c r="J107" s="510"/>
      <c r="K107" s="821"/>
      <c r="L107" s="821"/>
      <c r="M107" s="821"/>
      <c r="N107" s="821"/>
      <c r="O107" s="821"/>
      <c r="P107" s="821"/>
      <c r="Q107" s="821"/>
      <c r="R107" s="821"/>
      <c r="S107" s="821"/>
      <c r="T107" s="821"/>
      <c r="U107" s="821"/>
      <c r="V107" s="821"/>
      <c r="W107" s="821"/>
      <c r="X107" s="821"/>
      <c r="Y107" s="821"/>
      <c r="Z107" s="821"/>
      <c r="AA107" s="821"/>
      <c r="AB107" s="821"/>
      <c r="AC107" s="821"/>
      <c r="AD107" s="821"/>
      <c r="AE107" s="821"/>
      <c r="AF107" s="821"/>
      <c r="AG107" s="821"/>
      <c r="AH107" s="821"/>
      <c r="AI107" s="821"/>
      <c r="AJ107" s="821"/>
      <c r="AK107" s="821"/>
      <c r="AL107" s="821"/>
      <c r="AM107" s="821"/>
      <c r="AN107" s="821"/>
      <c r="AO107" s="821"/>
      <c r="AP107" s="821"/>
      <c r="AQ107" s="821"/>
      <c r="AR107" s="821"/>
      <c r="AS107" s="821"/>
      <c r="AT107" s="821"/>
      <c r="AU107" s="821"/>
      <c r="AV107" s="821"/>
      <c r="AW107" s="821"/>
      <c r="AX107" s="821"/>
      <c r="AY107" s="821"/>
      <c r="AZ107" s="821"/>
      <c r="BA107" s="821"/>
      <c r="BB107" s="821"/>
      <c r="BC107" s="821"/>
      <c r="BD107" s="821"/>
      <c r="BE107" s="821"/>
      <c r="BF107" s="821"/>
      <c r="BG107" s="821"/>
      <c r="BH107" s="821"/>
      <c r="BI107" s="821"/>
      <c r="BJ107" s="821"/>
      <c r="BK107" s="821"/>
      <c r="BL107" s="821"/>
      <c r="BM107" s="821"/>
      <c r="BN107" s="821"/>
      <c r="BO107" s="821"/>
      <c r="BP107" s="821"/>
      <c r="BQ107" s="821"/>
      <c r="BR107" s="821"/>
      <c r="BS107" s="821"/>
      <c r="BT107" s="821"/>
      <c r="BU107" s="821"/>
      <c r="BV107" s="821"/>
      <c r="BW107" s="821"/>
      <c r="BX107" s="821"/>
      <c r="BY107" s="821"/>
      <c r="BZ107" s="821"/>
      <c r="CA107" s="821"/>
      <c r="CB107" s="821"/>
      <c r="CC107" s="821"/>
      <c r="CD107" s="821"/>
      <c r="CE107" s="821"/>
      <c r="CF107" s="821"/>
      <c r="CG107" s="821"/>
      <c r="CH107" s="821"/>
      <c r="CI107" s="821"/>
      <c r="CJ107" s="821"/>
      <c r="CK107" s="821"/>
      <c r="CL107" s="821"/>
      <c r="CM107" s="821"/>
      <c r="CN107" s="821"/>
      <c r="CO107" s="821"/>
      <c r="CP107" s="821"/>
      <c r="CQ107" s="821"/>
      <c r="CR107" s="821"/>
      <c r="CS107" s="821"/>
      <c r="CT107" s="821"/>
      <c r="CU107" s="821"/>
      <c r="CV107" s="821"/>
      <c r="CW107" s="821"/>
      <c r="CX107" s="821"/>
      <c r="CY107" s="821"/>
      <c r="CZ107" s="821"/>
      <c r="DA107" s="821"/>
      <c r="DB107" s="821"/>
      <c r="DC107" s="821"/>
      <c r="DD107" s="821"/>
      <c r="DE107" s="821"/>
      <c r="DF107" s="821"/>
      <c r="DG107" s="821"/>
      <c r="DH107" s="821"/>
      <c r="DI107" s="821"/>
      <c r="DJ107" s="821"/>
      <c r="DK107" s="821"/>
      <c r="DL107" s="821"/>
      <c r="DM107" s="821"/>
      <c r="DN107" s="821"/>
      <c r="DO107" s="821"/>
      <c r="DP107" s="821"/>
      <c r="DQ107" s="821"/>
      <c r="DR107" s="821"/>
      <c r="DS107" s="821"/>
      <c r="DT107" s="821"/>
      <c r="DU107" s="821"/>
      <c r="DV107" s="821"/>
      <c r="DW107" s="821"/>
      <c r="DX107" s="821"/>
      <c r="DY107" s="821"/>
      <c r="DZ107" s="821"/>
      <c r="EA107" s="821"/>
      <c r="EB107" s="821"/>
      <c r="EC107" s="821"/>
      <c r="ED107" s="821"/>
      <c r="EE107" s="821"/>
      <c r="EF107" s="821"/>
      <c r="EG107" s="821"/>
      <c r="EH107" s="821"/>
      <c r="EI107" s="821"/>
      <c r="EJ107" s="821"/>
      <c r="EK107" s="821"/>
      <c r="EL107" s="821"/>
      <c r="EM107" s="821"/>
      <c r="EN107" s="821"/>
      <c r="EO107" s="821"/>
      <c r="EP107" s="821"/>
      <c r="EQ107" s="821"/>
      <c r="ER107" s="821"/>
      <c r="ES107" s="821"/>
      <c r="ET107" s="821"/>
      <c r="EU107" s="821"/>
      <c r="EV107" s="821"/>
      <c r="EW107" s="821"/>
      <c r="EX107" s="821"/>
      <c r="EY107" s="821"/>
      <c r="EZ107" s="821"/>
      <c r="FA107" s="821"/>
      <c r="FB107" s="821"/>
      <c r="FC107" s="821"/>
      <c r="FD107" s="821"/>
      <c r="FE107" s="821"/>
      <c r="FF107" s="821"/>
      <c r="FG107" s="821"/>
      <c r="FH107" s="821"/>
      <c r="FI107" s="821"/>
      <c r="FJ107" s="821"/>
      <c r="FK107" s="821"/>
      <c r="FL107" s="821"/>
      <c r="FM107" s="821"/>
      <c r="FN107" s="821"/>
      <c r="FO107" s="821"/>
      <c r="FP107" s="821"/>
      <c r="FQ107" s="821"/>
      <c r="FR107" s="821"/>
      <c r="FS107" s="821"/>
      <c r="FT107" s="821"/>
      <c r="FU107" s="821"/>
      <c r="FV107" s="821"/>
      <c r="FW107" s="821"/>
      <c r="FX107" s="821"/>
      <c r="FY107" s="821"/>
      <c r="FZ107" s="821"/>
      <c r="GA107" s="821"/>
      <c r="GB107" s="821"/>
      <c r="GC107" s="821"/>
      <c r="GD107" s="821"/>
      <c r="GE107" s="821"/>
      <c r="GF107" s="821"/>
      <c r="GG107" s="821"/>
      <c r="GH107" s="821"/>
      <c r="GI107" s="821"/>
      <c r="GJ107" s="821"/>
      <c r="GK107" s="821"/>
      <c r="GL107" s="821"/>
      <c r="GM107" s="821"/>
      <c r="GN107" s="821"/>
      <c r="GO107" s="821"/>
      <c r="GP107" s="821"/>
      <c r="GQ107" s="821"/>
      <c r="GR107" s="821"/>
      <c r="GS107" s="821"/>
      <c r="GT107" s="821"/>
      <c r="GU107" s="821"/>
      <c r="GV107" s="821"/>
      <c r="GW107" s="821"/>
      <c r="GX107" s="821"/>
      <c r="GY107" s="821"/>
      <c r="GZ107" s="821"/>
      <c r="HA107" s="821"/>
      <c r="HB107" s="821"/>
      <c r="HC107" s="821"/>
      <c r="HD107" s="821"/>
      <c r="HE107" s="821"/>
      <c r="HF107" s="821"/>
      <c r="HG107" s="821"/>
      <c r="HH107" s="821"/>
      <c r="HI107" s="821"/>
      <c r="HJ107" s="821"/>
      <c r="HK107" s="821"/>
      <c r="HL107" s="821"/>
      <c r="HM107" s="821"/>
      <c r="HN107" s="821"/>
      <c r="HO107" s="821"/>
      <c r="HP107" s="821"/>
      <c r="HQ107" s="821"/>
      <c r="HR107" s="821"/>
      <c r="HS107" s="821"/>
      <c r="HT107" s="821"/>
      <c r="HU107" s="821"/>
      <c r="HV107" s="821"/>
      <c r="HW107" s="821"/>
      <c r="HX107" s="821"/>
      <c r="HY107" s="821"/>
      <c r="HZ107" s="821"/>
      <c r="IA107" s="821"/>
      <c r="IB107" s="821"/>
      <c r="IC107" s="821"/>
      <c r="ID107" s="821"/>
      <c r="IE107" s="821"/>
      <c r="IF107" s="821"/>
      <c r="IG107" s="821"/>
      <c r="IH107" s="821"/>
      <c r="II107" s="821"/>
      <c r="IJ107" s="821"/>
      <c r="IK107" s="821"/>
      <c r="IL107" s="821"/>
      <c r="IM107" s="821"/>
      <c r="IN107" s="821"/>
      <c r="IO107" s="790"/>
      <c r="IP107" s="790"/>
      <c r="IQ107" s="790"/>
      <c r="IR107" s="790"/>
      <c r="IS107" s="790"/>
      <c r="IT107" s="790"/>
      <c r="IU107" s="790"/>
      <c r="IV107" s="790"/>
    </row>
    <row r="108" spans="1:256" s="471" customFormat="1" ht="13.5" customHeight="1">
      <c r="A108" s="815"/>
      <c r="B108" s="816"/>
      <c r="C108" s="817"/>
      <c r="D108" s="818" t="s">
        <v>569</v>
      </c>
      <c r="E108" s="817"/>
      <c r="F108" s="137"/>
      <c r="G108" s="819"/>
      <c r="H108" s="819"/>
      <c r="I108" s="820"/>
      <c r="J108" s="845"/>
      <c r="K108" s="821"/>
      <c r="L108" s="821"/>
      <c r="M108" s="821"/>
      <c r="N108" s="821"/>
      <c r="O108" s="821"/>
      <c r="P108" s="821"/>
      <c r="Q108" s="821"/>
      <c r="R108" s="821"/>
      <c r="S108" s="821"/>
      <c r="T108" s="821"/>
      <c r="U108" s="821"/>
      <c r="V108" s="821"/>
      <c r="W108" s="821"/>
      <c r="X108" s="821"/>
      <c r="Y108" s="821"/>
      <c r="Z108" s="821"/>
      <c r="AA108" s="821"/>
      <c r="AB108" s="821"/>
      <c r="AC108" s="821"/>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1"/>
      <c r="AY108" s="821"/>
      <c r="AZ108" s="821"/>
      <c r="BA108" s="821"/>
      <c r="BB108" s="821"/>
      <c r="BC108" s="821"/>
      <c r="BD108" s="821"/>
      <c r="BE108" s="821"/>
      <c r="BF108" s="821"/>
      <c r="BG108" s="821"/>
      <c r="BH108" s="821"/>
      <c r="BI108" s="821"/>
      <c r="BJ108" s="821"/>
      <c r="BK108" s="821"/>
      <c r="BL108" s="821"/>
      <c r="BM108" s="821"/>
      <c r="BN108" s="821"/>
      <c r="BO108" s="821"/>
      <c r="BP108" s="821"/>
      <c r="BQ108" s="821"/>
      <c r="BR108" s="821"/>
      <c r="BS108" s="821"/>
      <c r="BT108" s="821"/>
      <c r="BU108" s="821"/>
      <c r="BV108" s="821"/>
      <c r="BW108" s="821"/>
      <c r="BX108" s="821"/>
      <c r="BY108" s="821"/>
      <c r="BZ108" s="821"/>
      <c r="CA108" s="821"/>
      <c r="CB108" s="821"/>
      <c r="CC108" s="821"/>
      <c r="CD108" s="821"/>
      <c r="CE108" s="821"/>
      <c r="CF108" s="821"/>
      <c r="CG108" s="821"/>
      <c r="CH108" s="821"/>
      <c r="CI108" s="821"/>
      <c r="CJ108" s="821"/>
      <c r="CK108" s="821"/>
      <c r="CL108" s="821"/>
      <c r="CM108" s="821"/>
      <c r="CN108" s="821"/>
      <c r="CO108" s="821"/>
      <c r="CP108" s="821"/>
      <c r="CQ108" s="821"/>
      <c r="CR108" s="821"/>
      <c r="CS108" s="821"/>
      <c r="CT108" s="821"/>
      <c r="CU108" s="821"/>
      <c r="CV108" s="821"/>
      <c r="CW108" s="821"/>
      <c r="CX108" s="821"/>
      <c r="CY108" s="821"/>
      <c r="CZ108" s="821"/>
      <c r="DA108" s="821"/>
      <c r="DB108" s="821"/>
      <c r="DC108" s="821"/>
      <c r="DD108" s="821"/>
      <c r="DE108" s="821"/>
      <c r="DF108" s="821"/>
      <c r="DG108" s="821"/>
      <c r="DH108" s="821"/>
      <c r="DI108" s="821"/>
      <c r="DJ108" s="821"/>
      <c r="DK108" s="821"/>
      <c r="DL108" s="821"/>
      <c r="DM108" s="821"/>
      <c r="DN108" s="821"/>
      <c r="DO108" s="821"/>
      <c r="DP108" s="821"/>
      <c r="DQ108" s="821"/>
      <c r="DR108" s="821"/>
      <c r="DS108" s="821"/>
      <c r="DT108" s="821"/>
      <c r="DU108" s="821"/>
      <c r="DV108" s="821"/>
      <c r="DW108" s="821"/>
      <c r="DX108" s="821"/>
      <c r="DY108" s="821"/>
      <c r="DZ108" s="821"/>
      <c r="EA108" s="821"/>
      <c r="EB108" s="821"/>
      <c r="EC108" s="821"/>
      <c r="ED108" s="821"/>
      <c r="EE108" s="821"/>
      <c r="EF108" s="821"/>
      <c r="EG108" s="821"/>
      <c r="EH108" s="821"/>
      <c r="EI108" s="821"/>
      <c r="EJ108" s="821"/>
      <c r="EK108" s="821"/>
      <c r="EL108" s="821"/>
      <c r="EM108" s="821"/>
      <c r="EN108" s="821"/>
      <c r="EO108" s="821"/>
      <c r="EP108" s="821"/>
      <c r="EQ108" s="821"/>
      <c r="ER108" s="821"/>
      <c r="ES108" s="821"/>
      <c r="ET108" s="821"/>
      <c r="EU108" s="821"/>
      <c r="EV108" s="821"/>
      <c r="EW108" s="821"/>
      <c r="EX108" s="821"/>
      <c r="EY108" s="821"/>
      <c r="EZ108" s="821"/>
      <c r="FA108" s="821"/>
      <c r="FB108" s="821"/>
      <c r="FC108" s="821"/>
      <c r="FD108" s="821"/>
      <c r="FE108" s="821"/>
      <c r="FF108" s="821"/>
      <c r="FG108" s="821"/>
      <c r="FH108" s="821"/>
      <c r="FI108" s="821"/>
      <c r="FJ108" s="821"/>
      <c r="FK108" s="821"/>
      <c r="FL108" s="821"/>
      <c r="FM108" s="821"/>
      <c r="FN108" s="821"/>
      <c r="FO108" s="821"/>
      <c r="FP108" s="821"/>
      <c r="FQ108" s="821"/>
      <c r="FR108" s="821"/>
      <c r="FS108" s="821"/>
      <c r="FT108" s="821"/>
      <c r="FU108" s="821"/>
      <c r="FV108" s="821"/>
      <c r="FW108" s="821"/>
      <c r="FX108" s="821"/>
      <c r="FY108" s="821"/>
      <c r="FZ108" s="821"/>
      <c r="GA108" s="821"/>
      <c r="GB108" s="821"/>
      <c r="GC108" s="821"/>
      <c r="GD108" s="821"/>
      <c r="GE108" s="821"/>
      <c r="GF108" s="821"/>
      <c r="GG108" s="821"/>
      <c r="GH108" s="821"/>
      <c r="GI108" s="821"/>
      <c r="GJ108" s="821"/>
      <c r="GK108" s="821"/>
      <c r="GL108" s="821"/>
      <c r="GM108" s="821"/>
      <c r="GN108" s="821"/>
      <c r="GO108" s="821"/>
      <c r="GP108" s="821"/>
      <c r="GQ108" s="821"/>
      <c r="GR108" s="821"/>
      <c r="GS108" s="821"/>
      <c r="GT108" s="821"/>
      <c r="GU108" s="821"/>
      <c r="GV108" s="821"/>
      <c r="GW108" s="821"/>
      <c r="GX108" s="821"/>
      <c r="GY108" s="821"/>
      <c r="GZ108" s="821"/>
      <c r="HA108" s="821"/>
      <c r="HB108" s="821"/>
      <c r="HC108" s="821"/>
      <c r="HD108" s="821"/>
      <c r="HE108" s="821"/>
      <c r="HF108" s="821"/>
      <c r="HG108" s="821"/>
      <c r="HH108" s="821"/>
      <c r="HI108" s="821"/>
      <c r="HJ108" s="821"/>
      <c r="HK108" s="821"/>
      <c r="HL108" s="821"/>
      <c r="HM108" s="821"/>
      <c r="HN108" s="821"/>
      <c r="HO108" s="821"/>
      <c r="HP108" s="821"/>
      <c r="HQ108" s="821"/>
      <c r="HR108" s="821"/>
      <c r="HS108" s="821"/>
      <c r="HT108" s="821"/>
      <c r="HU108" s="821"/>
      <c r="HV108" s="821"/>
      <c r="HW108" s="821"/>
      <c r="HX108" s="821"/>
      <c r="HY108" s="821"/>
      <c r="HZ108" s="821"/>
      <c r="IA108" s="821"/>
      <c r="IB108" s="821"/>
      <c r="IC108" s="821"/>
      <c r="ID108" s="821"/>
      <c r="IE108" s="821"/>
      <c r="IF108" s="821"/>
      <c r="IG108" s="821"/>
      <c r="IH108" s="821"/>
      <c r="II108" s="821"/>
      <c r="IJ108" s="821"/>
      <c r="IK108" s="821"/>
      <c r="IL108" s="821"/>
      <c r="IM108" s="821"/>
      <c r="IN108" s="821"/>
      <c r="IO108" s="790"/>
      <c r="IP108" s="790"/>
      <c r="IQ108" s="790"/>
      <c r="IR108" s="790"/>
      <c r="IS108" s="790"/>
      <c r="IT108" s="790"/>
      <c r="IU108" s="790"/>
      <c r="IV108" s="790"/>
    </row>
    <row r="109" spans="1:256" s="471" customFormat="1" ht="13.5" customHeight="1">
      <c r="A109" s="129">
        <v>39</v>
      </c>
      <c r="B109" s="130">
        <v>271</v>
      </c>
      <c r="C109" s="130">
        <v>899302811</v>
      </c>
      <c r="D109" s="130" t="s">
        <v>601</v>
      </c>
      <c r="E109" s="130" t="s">
        <v>119</v>
      </c>
      <c r="F109" s="138">
        <f>F110</f>
        <v>1</v>
      </c>
      <c r="G109" s="896"/>
      <c r="H109" s="131">
        <f>F109*G109</f>
        <v>0</v>
      </c>
      <c r="I109" s="366" t="s">
        <v>623</v>
      </c>
      <c r="J109" s="306"/>
      <c r="K109" s="305"/>
      <c r="L109" s="127"/>
      <c r="M109" s="127"/>
      <c r="N109" s="127"/>
      <c r="O109" s="127"/>
      <c r="P109" s="814"/>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c r="BR109" s="127"/>
      <c r="BS109" s="127"/>
      <c r="BT109" s="127"/>
      <c r="BU109" s="127"/>
      <c r="BV109" s="127"/>
      <c r="BW109" s="127"/>
      <c r="BX109" s="127"/>
      <c r="BY109" s="127"/>
      <c r="BZ109" s="127"/>
      <c r="CA109" s="127"/>
      <c r="CB109" s="127"/>
      <c r="CC109" s="127"/>
      <c r="CD109" s="127"/>
      <c r="CE109" s="127"/>
      <c r="CF109" s="127"/>
      <c r="CG109" s="127"/>
      <c r="CH109" s="127"/>
      <c r="CI109" s="127"/>
      <c r="CJ109" s="127"/>
      <c r="CK109" s="127"/>
      <c r="CL109" s="127"/>
      <c r="CM109" s="127"/>
      <c r="CN109" s="127"/>
      <c r="CO109" s="127"/>
      <c r="CP109" s="127"/>
      <c r="CQ109" s="127"/>
      <c r="CR109" s="127"/>
      <c r="CS109" s="127"/>
      <c r="CT109" s="127"/>
      <c r="CU109" s="127"/>
      <c r="CV109" s="127"/>
      <c r="CW109" s="127"/>
      <c r="CX109" s="127"/>
      <c r="CY109" s="127"/>
      <c r="CZ109" s="127"/>
      <c r="DA109" s="127"/>
      <c r="DB109" s="127"/>
      <c r="DC109" s="127"/>
      <c r="DD109" s="127"/>
      <c r="DE109" s="127"/>
      <c r="DF109" s="127"/>
      <c r="DG109" s="127"/>
      <c r="DH109" s="127"/>
      <c r="DI109" s="127"/>
      <c r="DJ109" s="127"/>
      <c r="DK109" s="127"/>
      <c r="DL109" s="127"/>
      <c r="DM109" s="127"/>
      <c r="DN109" s="127"/>
      <c r="DO109" s="127"/>
      <c r="DP109" s="127"/>
      <c r="DQ109" s="127"/>
      <c r="DR109" s="127"/>
      <c r="DS109" s="127"/>
      <c r="DT109" s="127"/>
      <c r="DU109" s="127"/>
      <c r="DV109" s="127"/>
      <c r="DW109" s="127"/>
      <c r="DX109" s="127"/>
      <c r="DY109" s="127"/>
      <c r="DZ109" s="127"/>
      <c r="EA109" s="127"/>
      <c r="EB109" s="127"/>
      <c r="EC109" s="127"/>
      <c r="ED109" s="127"/>
      <c r="EE109" s="127"/>
      <c r="EF109" s="127"/>
      <c r="EG109" s="127"/>
      <c r="EH109" s="127"/>
      <c r="EI109" s="127"/>
      <c r="EJ109" s="127"/>
      <c r="EK109" s="127"/>
      <c r="EL109" s="127"/>
      <c r="EM109" s="127"/>
      <c r="EN109" s="127"/>
      <c r="EO109" s="127"/>
      <c r="EP109" s="127"/>
      <c r="EQ109" s="127"/>
      <c r="ER109" s="127"/>
      <c r="ES109" s="127"/>
      <c r="ET109" s="127"/>
      <c r="EU109" s="127"/>
      <c r="EV109" s="127"/>
      <c r="EW109" s="127"/>
      <c r="EX109" s="127"/>
      <c r="EY109" s="127"/>
      <c r="EZ109" s="127"/>
      <c r="FA109" s="127"/>
      <c r="FB109" s="127"/>
      <c r="FC109" s="127"/>
      <c r="FD109" s="127"/>
      <c r="FE109" s="127"/>
      <c r="FF109" s="127"/>
      <c r="FG109" s="127"/>
      <c r="FH109" s="127"/>
      <c r="FI109" s="127"/>
      <c r="FJ109" s="127"/>
      <c r="FK109" s="127"/>
      <c r="FL109" s="127"/>
      <c r="FM109" s="127"/>
      <c r="FN109" s="127"/>
      <c r="FO109" s="127"/>
      <c r="FP109" s="127"/>
      <c r="FQ109" s="127"/>
      <c r="FR109" s="127"/>
      <c r="FS109" s="127"/>
      <c r="FT109" s="127"/>
      <c r="FU109" s="127"/>
      <c r="FV109" s="127"/>
      <c r="FW109" s="127"/>
      <c r="FX109" s="127"/>
      <c r="FY109" s="127"/>
      <c r="FZ109" s="127"/>
      <c r="GA109" s="127"/>
      <c r="GB109" s="127"/>
      <c r="GC109" s="127"/>
      <c r="GD109" s="127"/>
      <c r="GE109" s="127"/>
      <c r="GF109" s="127"/>
      <c r="GG109" s="127"/>
      <c r="GH109" s="127"/>
      <c r="GI109" s="127"/>
      <c r="GJ109" s="127"/>
      <c r="GK109" s="127"/>
      <c r="GL109" s="127"/>
      <c r="GM109" s="127"/>
      <c r="GN109" s="127"/>
      <c r="GO109" s="127"/>
      <c r="GP109" s="127"/>
      <c r="GQ109" s="127"/>
      <c r="GR109" s="127"/>
      <c r="GS109" s="127"/>
      <c r="GT109" s="127"/>
      <c r="GU109" s="127"/>
      <c r="GV109" s="127"/>
      <c r="GW109" s="127"/>
      <c r="GX109" s="127"/>
      <c r="GY109" s="127"/>
      <c r="GZ109" s="127"/>
      <c r="HA109" s="127"/>
      <c r="HB109" s="127"/>
      <c r="HC109" s="127"/>
      <c r="HD109" s="127"/>
      <c r="HE109" s="127"/>
      <c r="HF109" s="127"/>
      <c r="HG109" s="127"/>
      <c r="HH109" s="127"/>
      <c r="HI109" s="127"/>
      <c r="HJ109" s="127"/>
      <c r="HK109" s="127"/>
      <c r="HL109" s="127"/>
      <c r="HM109" s="127"/>
      <c r="HN109" s="127"/>
      <c r="HO109" s="127"/>
      <c r="HP109" s="127"/>
      <c r="HQ109" s="127"/>
      <c r="HR109" s="127"/>
      <c r="HS109" s="127"/>
      <c r="HT109" s="127"/>
      <c r="HU109" s="127"/>
      <c r="HV109" s="127"/>
      <c r="HW109" s="127"/>
      <c r="HX109" s="127"/>
      <c r="HY109" s="127"/>
      <c r="HZ109" s="127"/>
      <c r="IA109" s="127"/>
      <c r="IB109" s="127"/>
      <c r="IC109" s="127"/>
      <c r="ID109" s="127"/>
      <c r="IE109" s="127"/>
      <c r="IF109" s="127"/>
      <c r="IG109" s="127"/>
      <c r="IH109" s="127"/>
      <c r="II109" s="127"/>
      <c r="IJ109" s="127"/>
      <c r="IK109" s="127"/>
      <c r="IL109" s="127"/>
      <c r="IM109" s="127"/>
      <c r="IN109" s="127"/>
      <c r="IO109" s="790"/>
      <c r="IP109" s="790"/>
      <c r="IQ109" s="790"/>
      <c r="IR109" s="790"/>
      <c r="IS109" s="790"/>
      <c r="IT109" s="790"/>
      <c r="IU109" s="790"/>
      <c r="IV109" s="790"/>
    </row>
    <row r="110" spans="1:256" s="471" customFormat="1" ht="13.5" customHeight="1">
      <c r="A110" s="815"/>
      <c r="B110" s="816"/>
      <c r="C110" s="817"/>
      <c r="D110" s="818" t="s">
        <v>600</v>
      </c>
      <c r="E110" s="817"/>
      <c r="F110" s="137">
        <v>1</v>
      </c>
      <c r="G110" s="819"/>
      <c r="H110" s="819"/>
      <c r="I110" s="820"/>
      <c r="J110" s="821"/>
      <c r="K110" s="821"/>
      <c r="L110" s="821"/>
      <c r="M110" s="821"/>
      <c r="N110" s="821"/>
      <c r="O110" s="821"/>
      <c r="P110" s="821"/>
      <c r="Q110" s="821"/>
      <c r="R110" s="821"/>
      <c r="S110" s="821"/>
      <c r="T110" s="821"/>
      <c r="U110" s="821"/>
      <c r="V110" s="821"/>
      <c r="W110" s="821"/>
      <c r="X110" s="821"/>
      <c r="Y110" s="821"/>
      <c r="Z110" s="821"/>
      <c r="AA110" s="821"/>
      <c r="AB110" s="821"/>
      <c r="AC110" s="821"/>
      <c r="AD110" s="821"/>
      <c r="AE110" s="821"/>
      <c r="AF110" s="821"/>
      <c r="AG110" s="821"/>
      <c r="AH110" s="821"/>
      <c r="AI110" s="821"/>
      <c r="AJ110" s="821"/>
      <c r="AK110" s="821"/>
      <c r="AL110" s="821"/>
      <c r="AM110" s="821"/>
      <c r="AN110" s="821"/>
      <c r="AO110" s="821"/>
      <c r="AP110" s="821"/>
      <c r="AQ110" s="821"/>
      <c r="AR110" s="821"/>
      <c r="AS110" s="821"/>
      <c r="AT110" s="821"/>
      <c r="AU110" s="821"/>
      <c r="AV110" s="821"/>
      <c r="AW110" s="821"/>
      <c r="AX110" s="821"/>
      <c r="AY110" s="821"/>
      <c r="AZ110" s="821"/>
      <c r="BA110" s="821"/>
      <c r="BB110" s="821"/>
      <c r="BC110" s="821"/>
      <c r="BD110" s="821"/>
      <c r="BE110" s="821"/>
      <c r="BF110" s="821"/>
      <c r="BG110" s="821"/>
      <c r="BH110" s="821"/>
      <c r="BI110" s="821"/>
      <c r="BJ110" s="821"/>
      <c r="BK110" s="821"/>
      <c r="BL110" s="821"/>
      <c r="BM110" s="821"/>
      <c r="BN110" s="821"/>
      <c r="BO110" s="821"/>
      <c r="BP110" s="821"/>
      <c r="BQ110" s="821"/>
      <c r="BR110" s="821"/>
      <c r="BS110" s="821"/>
      <c r="BT110" s="821"/>
      <c r="BU110" s="821"/>
      <c r="BV110" s="821"/>
      <c r="BW110" s="821"/>
      <c r="BX110" s="821"/>
      <c r="BY110" s="821"/>
      <c r="BZ110" s="821"/>
      <c r="CA110" s="821"/>
      <c r="CB110" s="821"/>
      <c r="CC110" s="821"/>
      <c r="CD110" s="821"/>
      <c r="CE110" s="821"/>
      <c r="CF110" s="821"/>
      <c r="CG110" s="821"/>
      <c r="CH110" s="821"/>
      <c r="CI110" s="821"/>
      <c r="CJ110" s="821"/>
      <c r="CK110" s="821"/>
      <c r="CL110" s="821"/>
      <c r="CM110" s="821"/>
      <c r="CN110" s="821"/>
      <c r="CO110" s="821"/>
      <c r="CP110" s="821"/>
      <c r="CQ110" s="821"/>
      <c r="CR110" s="821"/>
      <c r="CS110" s="821"/>
      <c r="CT110" s="821"/>
      <c r="CU110" s="821"/>
      <c r="CV110" s="821"/>
      <c r="CW110" s="821"/>
      <c r="CX110" s="821"/>
      <c r="CY110" s="821"/>
      <c r="CZ110" s="821"/>
      <c r="DA110" s="821"/>
      <c r="DB110" s="821"/>
      <c r="DC110" s="821"/>
      <c r="DD110" s="821"/>
      <c r="DE110" s="821"/>
      <c r="DF110" s="821"/>
      <c r="DG110" s="821"/>
      <c r="DH110" s="821"/>
      <c r="DI110" s="821"/>
      <c r="DJ110" s="821"/>
      <c r="DK110" s="821"/>
      <c r="DL110" s="821"/>
      <c r="DM110" s="821"/>
      <c r="DN110" s="821"/>
      <c r="DO110" s="821"/>
      <c r="DP110" s="821"/>
      <c r="DQ110" s="821"/>
      <c r="DR110" s="821"/>
      <c r="DS110" s="821"/>
      <c r="DT110" s="821"/>
      <c r="DU110" s="821"/>
      <c r="DV110" s="821"/>
      <c r="DW110" s="821"/>
      <c r="DX110" s="821"/>
      <c r="DY110" s="821"/>
      <c r="DZ110" s="821"/>
      <c r="EA110" s="821"/>
      <c r="EB110" s="821"/>
      <c r="EC110" s="821"/>
      <c r="ED110" s="821"/>
      <c r="EE110" s="821"/>
      <c r="EF110" s="821"/>
      <c r="EG110" s="821"/>
      <c r="EH110" s="821"/>
      <c r="EI110" s="821"/>
      <c r="EJ110" s="821"/>
      <c r="EK110" s="821"/>
      <c r="EL110" s="821"/>
      <c r="EM110" s="821"/>
      <c r="EN110" s="821"/>
      <c r="EO110" s="821"/>
      <c r="EP110" s="821"/>
      <c r="EQ110" s="821"/>
      <c r="ER110" s="821"/>
      <c r="ES110" s="821"/>
      <c r="ET110" s="821"/>
      <c r="EU110" s="821"/>
      <c r="EV110" s="821"/>
      <c r="EW110" s="821"/>
      <c r="EX110" s="821"/>
      <c r="EY110" s="821"/>
      <c r="EZ110" s="821"/>
      <c r="FA110" s="821"/>
      <c r="FB110" s="821"/>
      <c r="FC110" s="821"/>
      <c r="FD110" s="821"/>
      <c r="FE110" s="821"/>
      <c r="FF110" s="821"/>
      <c r="FG110" s="821"/>
      <c r="FH110" s="821"/>
      <c r="FI110" s="821"/>
      <c r="FJ110" s="821"/>
      <c r="FK110" s="821"/>
      <c r="FL110" s="821"/>
      <c r="FM110" s="821"/>
      <c r="FN110" s="821"/>
      <c r="FO110" s="821"/>
      <c r="FP110" s="821"/>
      <c r="FQ110" s="821"/>
      <c r="FR110" s="821"/>
      <c r="FS110" s="821"/>
      <c r="FT110" s="821"/>
      <c r="FU110" s="821"/>
      <c r="FV110" s="821"/>
      <c r="FW110" s="821"/>
      <c r="FX110" s="821"/>
      <c r="FY110" s="821"/>
      <c r="FZ110" s="821"/>
      <c r="GA110" s="821"/>
      <c r="GB110" s="821"/>
      <c r="GC110" s="821"/>
      <c r="GD110" s="821"/>
      <c r="GE110" s="821"/>
      <c r="GF110" s="821"/>
      <c r="GG110" s="821"/>
      <c r="GH110" s="821"/>
      <c r="GI110" s="821"/>
      <c r="GJ110" s="821"/>
      <c r="GK110" s="821"/>
      <c r="GL110" s="821"/>
      <c r="GM110" s="821"/>
      <c r="GN110" s="821"/>
      <c r="GO110" s="821"/>
      <c r="GP110" s="821"/>
      <c r="GQ110" s="821"/>
      <c r="GR110" s="821"/>
      <c r="GS110" s="821"/>
      <c r="GT110" s="821"/>
      <c r="GU110" s="821"/>
      <c r="GV110" s="821"/>
      <c r="GW110" s="821"/>
      <c r="GX110" s="821"/>
      <c r="GY110" s="821"/>
      <c r="GZ110" s="821"/>
      <c r="HA110" s="821"/>
      <c r="HB110" s="821"/>
      <c r="HC110" s="821"/>
      <c r="HD110" s="821"/>
      <c r="HE110" s="821"/>
      <c r="HF110" s="821"/>
      <c r="HG110" s="821"/>
      <c r="HH110" s="821"/>
      <c r="HI110" s="821"/>
      <c r="HJ110" s="821"/>
      <c r="HK110" s="821"/>
      <c r="HL110" s="821"/>
      <c r="HM110" s="821"/>
      <c r="HN110" s="821"/>
      <c r="HO110" s="821"/>
      <c r="HP110" s="821"/>
      <c r="HQ110" s="821"/>
      <c r="HR110" s="821"/>
      <c r="HS110" s="821"/>
      <c r="HT110" s="821"/>
      <c r="HU110" s="821"/>
      <c r="HV110" s="821"/>
      <c r="HW110" s="821"/>
      <c r="HX110" s="821"/>
      <c r="HY110" s="821"/>
      <c r="HZ110" s="821"/>
      <c r="IA110" s="821"/>
      <c r="IB110" s="821"/>
      <c r="IC110" s="821"/>
      <c r="ID110" s="821"/>
      <c r="IE110" s="821"/>
      <c r="IF110" s="821"/>
      <c r="IG110" s="821"/>
      <c r="IH110" s="821"/>
      <c r="II110" s="821"/>
      <c r="IJ110" s="821"/>
      <c r="IK110" s="821"/>
      <c r="IL110" s="821"/>
      <c r="IM110" s="821"/>
      <c r="IN110" s="821"/>
      <c r="IO110" s="790"/>
      <c r="IP110" s="790"/>
      <c r="IQ110" s="790"/>
      <c r="IR110" s="790"/>
      <c r="IS110" s="790"/>
      <c r="IT110" s="790"/>
      <c r="IU110" s="790"/>
      <c r="IV110" s="790"/>
    </row>
    <row r="111" spans="1:256" s="471" customFormat="1" ht="13.5" customHeight="1">
      <c r="A111" s="846"/>
      <c r="B111" s="847"/>
      <c r="C111" s="848" t="s">
        <v>205</v>
      </c>
      <c r="D111" s="848" t="s">
        <v>206</v>
      </c>
      <c r="E111" s="848"/>
      <c r="F111" s="849"/>
      <c r="G111" s="850"/>
      <c r="H111" s="851">
        <f>SUM(H112:H133,H138:H140)</f>
        <v>0</v>
      </c>
      <c r="I111" s="852"/>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3"/>
      <c r="AY111" s="853"/>
      <c r="AZ111" s="853"/>
      <c r="BA111" s="853"/>
      <c r="BB111" s="853"/>
      <c r="BC111" s="853"/>
      <c r="BD111" s="853"/>
      <c r="BE111" s="853"/>
      <c r="BF111" s="853"/>
      <c r="BG111" s="853"/>
      <c r="BH111" s="853"/>
      <c r="BI111" s="853"/>
      <c r="BJ111" s="853"/>
      <c r="BK111" s="853"/>
      <c r="BL111" s="853"/>
      <c r="BM111" s="853"/>
      <c r="BN111" s="853"/>
      <c r="BO111" s="853"/>
      <c r="BP111" s="853"/>
      <c r="BQ111" s="853"/>
      <c r="BR111" s="853"/>
      <c r="BS111" s="853"/>
      <c r="BT111" s="853"/>
      <c r="BU111" s="853"/>
      <c r="BV111" s="853"/>
      <c r="BW111" s="853"/>
      <c r="BX111" s="853"/>
      <c r="BY111" s="853"/>
      <c r="BZ111" s="853"/>
      <c r="CA111" s="853"/>
      <c r="CB111" s="853"/>
      <c r="CC111" s="853"/>
      <c r="CD111" s="853"/>
      <c r="CE111" s="853"/>
      <c r="CF111" s="853"/>
      <c r="CG111" s="853"/>
      <c r="CH111" s="853"/>
      <c r="CI111" s="853"/>
      <c r="CJ111" s="853"/>
      <c r="CK111" s="853"/>
      <c r="CL111" s="853"/>
      <c r="CM111" s="853"/>
      <c r="CN111" s="853"/>
      <c r="CO111" s="853"/>
      <c r="CP111" s="853"/>
      <c r="CQ111" s="853"/>
      <c r="CR111" s="853"/>
      <c r="CS111" s="853"/>
      <c r="CT111" s="853"/>
      <c r="CU111" s="853"/>
      <c r="CV111" s="853"/>
      <c r="CW111" s="853"/>
      <c r="CX111" s="853"/>
      <c r="CY111" s="853"/>
      <c r="CZ111" s="853"/>
      <c r="DA111" s="853"/>
      <c r="DB111" s="853"/>
      <c r="DC111" s="853"/>
      <c r="DD111" s="853"/>
      <c r="DE111" s="853"/>
      <c r="DF111" s="853"/>
      <c r="DG111" s="853"/>
      <c r="DH111" s="853"/>
      <c r="DI111" s="853"/>
      <c r="DJ111" s="853"/>
      <c r="DK111" s="853"/>
      <c r="DL111" s="853"/>
      <c r="DM111" s="853"/>
      <c r="DN111" s="853"/>
      <c r="DO111" s="853"/>
      <c r="DP111" s="853"/>
      <c r="DQ111" s="853"/>
      <c r="DR111" s="853"/>
      <c r="DS111" s="853"/>
      <c r="DT111" s="853"/>
      <c r="DU111" s="853"/>
      <c r="DV111" s="853"/>
      <c r="DW111" s="853"/>
      <c r="DX111" s="853"/>
      <c r="DY111" s="853"/>
      <c r="DZ111" s="853"/>
      <c r="EA111" s="853"/>
      <c r="EB111" s="853"/>
      <c r="EC111" s="853"/>
      <c r="ED111" s="853"/>
      <c r="EE111" s="853"/>
      <c r="EF111" s="853"/>
      <c r="EG111" s="853"/>
      <c r="EH111" s="853"/>
      <c r="EI111" s="853"/>
      <c r="EJ111" s="853"/>
      <c r="EK111" s="853"/>
      <c r="EL111" s="853"/>
      <c r="EM111" s="853"/>
      <c r="EN111" s="853"/>
      <c r="EO111" s="853"/>
      <c r="EP111" s="853"/>
      <c r="EQ111" s="853"/>
      <c r="ER111" s="853"/>
      <c r="ES111" s="853"/>
      <c r="ET111" s="853"/>
      <c r="EU111" s="853"/>
      <c r="EV111" s="853"/>
      <c r="EW111" s="853"/>
      <c r="EX111" s="853"/>
      <c r="EY111" s="853"/>
      <c r="EZ111" s="853"/>
      <c r="FA111" s="853"/>
      <c r="FB111" s="853"/>
      <c r="FC111" s="853"/>
      <c r="FD111" s="853"/>
      <c r="FE111" s="853"/>
      <c r="FF111" s="853"/>
      <c r="FG111" s="853"/>
      <c r="FH111" s="853"/>
      <c r="FI111" s="853"/>
      <c r="FJ111" s="853"/>
      <c r="FK111" s="853"/>
      <c r="FL111" s="853"/>
      <c r="FM111" s="853"/>
      <c r="FN111" s="853"/>
      <c r="FO111" s="853"/>
      <c r="FP111" s="853"/>
      <c r="FQ111" s="853"/>
      <c r="FR111" s="853"/>
      <c r="FS111" s="853"/>
      <c r="FT111" s="853"/>
      <c r="FU111" s="853"/>
      <c r="FV111" s="853"/>
      <c r="FW111" s="853"/>
      <c r="FX111" s="853"/>
      <c r="FY111" s="853"/>
      <c r="FZ111" s="853"/>
      <c r="GA111" s="853"/>
      <c r="GB111" s="853"/>
      <c r="GC111" s="853"/>
      <c r="GD111" s="853"/>
      <c r="GE111" s="853"/>
      <c r="GF111" s="853"/>
      <c r="GG111" s="853"/>
      <c r="GH111" s="853"/>
      <c r="GI111" s="853"/>
      <c r="GJ111" s="853"/>
      <c r="GK111" s="853"/>
      <c r="GL111" s="853"/>
      <c r="GM111" s="853"/>
      <c r="GN111" s="853"/>
      <c r="GO111" s="853"/>
      <c r="GP111" s="853"/>
      <c r="GQ111" s="853"/>
      <c r="GR111" s="853"/>
      <c r="GS111" s="853"/>
      <c r="GT111" s="853"/>
      <c r="GU111" s="853"/>
      <c r="GV111" s="853"/>
      <c r="GW111" s="853"/>
      <c r="GX111" s="853"/>
      <c r="GY111" s="853"/>
      <c r="GZ111" s="853"/>
      <c r="HA111" s="853"/>
      <c r="HB111" s="853"/>
      <c r="HC111" s="853"/>
      <c r="HD111" s="853"/>
      <c r="HE111" s="853"/>
      <c r="HF111" s="853"/>
      <c r="HG111" s="853"/>
      <c r="HH111" s="853"/>
      <c r="HI111" s="853"/>
      <c r="HJ111" s="853"/>
      <c r="HK111" s="853"/>
      <c r="HL111" s="853"/>
      <c r="HM111" s="853"/>
      <c r="HN111" s="853"/>
      <c r="HO111" s="853"/>
      <c r="HP111" s="853"/>
      <c r="HQ111" s="853"/>
      <c r="HR111" s="853"/>
      <c r="HS111" s="853"/>
      <c r="HT111" s="853"/>
      <c r="HU111" s="853"/>
      <c r="HV111" s="853"/>
      <c r="HW111" s="853"/>
      <c r="HX111" s="853"/>
      <c r="HY111" s="853"/>
      <c r="HZ111" s="853"/>
      <c r="IA111" s="853"/>
      <c r="IB111" s="853"/>
      <c r="IC111" s="853"/>
      <c r="ID111" s="853"/>
      <c r="IE111" s="853"/>
      <c r="IF111" s="853"/>
      <c r="IG111" s="853"/>
      <c r="IH111" s="853"/>
      <c r="II111" s="853"/>
      <c r="IJ111" s="853"/>
      <c r="IK111" s="853"/>
      <c r="IL111" s="853"/>
      <c r="IM111" s="853"/>
      <c r="IN111" s="853"/>
      <c r="IO111" s="790"/>
      <c r="IP111" s="790"/>
      <c r="IQ111" s="790"/>
      <c r="IR111" s="790"/>
      <c r="IS111" s="790"/>
      <c r="IT111" s="790"/>
      <c r="IU111" s="790"/>
      <c r="IV111" s="790"/>
    </row>
    <row r="112" spans="1:256" s="471" customFormat="1" ht="13.5" customHeight="1">
      <c r="A112" s="129">
        <v>40</v>
      </c>
      <c r="B112" s="812" t="s">
        <v>207</v>
      </c>
      <c r="C112" s="130" t="s">
        <v>551</v>
      </c>
      <c r="D112" s="130" t="s">
        <v>552</v>
      </c>
      <c r="E112" s="130" t="s">
        <v>113</v>
      </c>
      <c r="F112" s="138">
        <f>SUM(F113)</f>
        <v>20.399999999999999</v>
      </c>
      <c r="G112" s="896"/>
      <c r="H112" s="131">
        <f>F112*G112</f>
        <v>0</v>
      </c>
      <c r="I112" s="506" t="s">
        <v>625</v>
      </c>
      <c r="J112" s="854"/>
      <c r="K112" s="127"/>
      <c r="L112" s="127"/>
      <c r="M112" s="127"/>
      <c r="N112" s="127"/>
      <c r="O112" s="127"/>
      <c r="P112" s="814"/>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c r="BF112" s="127"/>
      <c r="BG112" s="127"/>
      <c r="BH112" s="127"/>
      <c r="BI112" s="127"/>
      <c r="BJ112" s="127"/>
      <c r="BK112" s="127"/>
      <c r="BL112" s="127"/>
      <c r="BM112" s="127"/>
      <c r="BN112" s="127"/>
      <c r="BO112" s="127"/>
      <c r="BP112" s="127"/>
      <c r="BQ112" s="127"/>
      <c r="BR112" s="127"/>
      <c r="BS112" s="127"/>
      <c r="BT112" s="127"/>
      <c r="BU112" s="127"/>
      <c r="BV112" s="127"/>
      <c r="BW112" s="127"/>
      <c r="BX112" s="127"/>
      <c r="BY112" s="127"/>
      <c r="BZ112" s="127"/>
      <c r="CA112" s="127"/>
      <c r="CB112" s="127"/>
      <c r="CC112" s="127"/>
      <c r="CD112" s="127"/>
      <c r="CE112" s="127"/>
      <c r="CF112" s="127"/>
      <c r="CG112" s="127"/>
      <c r="CH112" s="127"/>
      <c r="CI112" s="127"/>
      <c r="CJ112" s="127"/>
      <c r="CK112" s="127"/>
      <c r="CL112" s="127"/>
      <c r="CM112" s="127"/>
      <c r="CN112" s="127"/>
      <c r="CO112" s="127"/>
      <c r="CP112" s="127"/>
      <c r="CQ112" s="127"/>
      <c r="CR112" s="127"/>
      <c r="CS112" s="127"/>
      <c r="CT112" s="127"/>
      <c r="CU112" s="127"/>
      <c r="CV112" s="127"/>
      <c r="CW112" s="127"/>
      <c r="CX112" s="127"/>
      <c r="CY112" s="127"/>
      <c r="CZ112" s="127"/>
      <c r="DA112" s="127"/>
      <c r="DB112" s="127"/>
      <c r="DC112" s="127"/>
      <c r="DD112" s="127"/>
      <c r="DE112" s="127"/>
      <c r="DF112" s="127"/>
      <c r="DG112" s="127"/>
      <c r="DH112" s="127"/>
      <c r="DI112" s="127"/>
      <c r="DJ112" s="127"/>
      <c r="DK112" s="127"/>
      <c r="DL112" s="127"/>
      <c r="DM112" s="127"/>
      <c r="DN112" s="127"/>
      <c r="DO112" s="127"/>
      <c r="DP112" s="127"/>
      <c r="DQ112" s="127"/>
      <c r="DR112" s="127"/>
      <c r="DS112" s="127"/>
      <c r="DT112" s="127"/>
      <c r="DU112" s="127"/>
      <c r="DV112" s="127"/>
      <c r="DW112" s="127"/>
      <c r="DX112" s="127"/>
      <c r="DY112" s="127"/>
      <c r="DZ112" s="127"/>
      <c r="EA112" s="127"/>
      <c r="EB112" s="127"/>
      <c r="EC112" s="127"/>
      <c r="ED112" s="127"/>
      <c r="EE112" s="127"/>
      <c r="EF112" s="127"/>
      <c r="EG112" s="127"/>
      <c r="EH112" s="127"/>
      <c r="EI112" s="127"/>
      <c r="EJ112" s="127"/>
      <c r="EK112" s="127"/>
      <c r="EL112" s="127"/>
      <c r="EM112" s="127"/>
      <c r="EN112" s="127"/>
      <c r="EO112" s="127"/>
      <c r="EP112" s="127"/>
      <c r="EQ112" s="127"/>
      <c r="ER112" s="127"/>
      <c r="ES112" s="127"/>
      <c r="ET112" s="127"/>
      <c r="EU112" s="127"/>
      <c r="EV112" s="127"/>
      <c r="EW112" s="127"/>
      <c r="EX112" s="127"/>
      <c r="EY112" s="127"/>
      <c r="EZ112" s="127"/>
      <c r="FA112" s="127"/>
      <c r="FB112" s="127"/>
      <c r="FC112" s="127"/>
      <c r="FD112" s="127"/>
      <c r="FE112" s="127"/>
      <c r="FF112" s="127"/>
      <c r="FG112" s="127"/>
      <c r="FH112" s="127"/>
      <c r="FI112" s="127"/>
      <c r="FJ112" s="127"/>
      <c r="FK112" s="127"/>
      <c r="FL112" s="127"/>
      <c r="FM112" s="127"/>
      <c r="FN112" s="127"/>
      <c r="FO112" s="127"/>
      <c r="FP112" s="127"/>
      <c r="FQ112" s="127"/>
      <c r="FR112" s="127"/>
      <c r="FS112" s="127"/>
      <c r="FT112" s="127"/>
      <c r="FU112" s="127"/>
      <c r="FV112" s="127"/>
      <c r="FW112" s="127"/>
      <c r="FX112" s="127"/>
      <c r="FY112" s="127"/>
      <c r="FZ112" s="127"/>
      <c r="GA112" s="127"/>
      <c r="GB112" s="127"/>
      <c r="GC112" s="127"/>
      <c r="GD112" s="127"/>
      <c r="GE112" s="127"/>
      <c r="GF112" s="127"/>
      <c r="GG112" s="127"/>
      <c r="GH112" s="127"/>
      <c r="GI112" s="127"/>
      <c r="GJ112" s="127"/>
      <c r="GK112" s="127"/>
      <c r="GL112" s="127"/>
      <c r="GM112" s="127"/>
      <c r="GN112" s="127"/>
      <c r="GO112" s="127"/>
      <c r="GP112" s="127"/>
      <c r="GQ112" s="127"/>
      <c r="GR112" s="127"/>
      <c r="GS112" s="127"/>
      <c r="GT112" s="127"/>
      <c r="GU112" s="127"/>
      <c r="GV112" s="127"/>
      <c r="GW112" s="127"/>
      <c r="GX112" s="127"/>
      <c r="GY112" s="127"/>
      <c r="GZ112" s="127"/>
      <c r="HA112" s="127"/>
      <c r="HB112" s="127"/>
      <c r="HC112" s="127"/>
      <c r="HD112" s="127"/>
      <c r="HE112" s="127"/>
      <c r="HF112" s="127"/>
      <c r="HG112" s="127"/>
      <c r="HH112" s="127"/>
      <c r="HI112" s="127"/>
      <c r="HJ112" s="127"/>
      <c r="HK112" s="127"/>
      <c r="HL112" s="127"/>
      <c r="HM112" s="127"/>
      <c r="HN112" s="127"/>
      <c r="HO112" s="127"/>
      <c r="HP112" s="127"/>
      <c r="HQ112" s="127"/>
      <c r="HR112" s="127"/>
      <c r="HS112" s="127"/>
      <c r="HT112" s="127"/>
      <c r="HU112" s="127"/>
      <c r="HV112" s="127"/>
      <c r="HW112" s="127"/>
      <c r="HX112" s="127"/>
      <c r="HY112" s="127"/>
      <c r="HZ112" s="127"/>
      <c r="IA112" s="127"/>
      <c r="IB112" s="127"/>
      <c r="IC112" s="127"/>
      <c r="ID112" s="127"/>
      <c r="IE112" s="127"/>
      <c r="IF112" s="127"/>
      <c r="IG112" s="127"/>
      <c r="IH112" s="127"/>
      <c r="II112" s="127"/>
      <c r="IJ112" s="127"/>
      <c r="IK112" s="127"/>
      <c r="IL112" s="127"/>
      <c r="IM112" s="127"/>
      <c r="IN112" s="127"/>
      <c r="IO112" s="790"/>
      <c r="IP112" s="790"/>
      <c r="IQ112" s="790"/>
      <c r="IR112" s="790"/>
      <c r="IS112" s="790"/>
      <c r="IT112" s="790"/>
      <c r="IU112" s="790"/>
      <c r="IV112" s="790"/>
    </row>
    <row r="113" spans="1:256" s="471" customFormat="1" ht="13.5" customHeight="1">
      <c r="A113" s="815"/>
      <c r="B113" s="816"/>
      <c r="C113" s="817"/>
      <c r="D113" s="818" t="s">
        <v>820</v>
      </c>
      <c r="E113" s="817"/>
      <c r="F113" s="500">
        <f>(2.7*2)*2+(2.4*2)*2</f>
        <v>20.399999999999999</v>
      </c>
      <c r="G113" s="819"/>
      <c r="H113" s="819"/>
      <c r="I113" s="820"/>
      <c r="J113" s="855"/>
      <c r="K113" s="473"/>
    </row>
    <row r="114" spans="1:256" s="471" customFormat="1" ht="13.5" customHeight="1">
      <c r="A114" s="129">
        <v>41</v>
      </c>
      <c r="B114" s="812" t="s">
        <v>207</v>
      </c>
      <c r="C114" s="130" t="s">
        <v>553</v>
      </c>
      <c r="D114" s="130" t="s">
        <v>554</v>
      </c>
      <c r="E114" s="130" t="s">
        <v>113</v>
      </c>
      <c r="F114" s="138">
        <f>SUM(F115)</f>
        <v>6.48</v>
      </c>
      <c r="G114" s="896"/>
      <c r="H114" s="131">
        <f>F114*G114</f>
        <v>0</v>
      </c>
      <c r="I114" s="506" t="s">
        <v>625</v>
      </c>
      <c r="J114" s="127"/>
      <c r="K114" s="127"/>
      <c r="L114" s="127"/>
      <c r="M114" s="127"/>
      <c r="N114" s="127"/>
      <c r="O114" s="127"/>
      <c r="P114" s="814"/>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27"/>
      <c r="BD114" s="127"/>
      <c r="BE114" s="127"/>
      <c r="BF114" s="127"/>
      <c r="BG114" s="127"/>
      <c r="BH114" s="127"/>
      <c r="BI114" s="127"/>
      <c r="BJ114" s="127"/>
      <c r="BK114" s="127"/>
      <c r="BL114" s="127"/>
      <c r="BM114" s="127"/>
      <c r="BN114" s="127"/>
      <c r="BO114" s="127"/>
      <c r="BP114" s="127"/>
      <c r="BQ114" s="127"/>
      <c r="BR114" s="127"/>
      <c r="BS114" s="127"/>
      <c r="BT114" s="127"/>
      <c r="BU114" s="127"/>
      <c r="BV114" s="127"/>
      <c r="BW114" s="127"/>
      <c r="BX114" s="127"/>
      <c r="BY114" s="127"/>
      <c r="BZ114" s="127"/>
      <c r="CA114" s="127"/>
      <c r="CB114" s="127"/>
      <c r="CC114" s="127"/>
      <c r="CD114" s="127"/>
      <c r="CE114" s="127"/>
      <c r="CF114" s="127"/>
      <c r="CG114" s="127"/>
      <c r="CH114" s="127"/>
      <c r="CI114" s="127"/>
      <c r="CJ114" s="127"/>
      <c r="CK114" s="127"/>
      <c r="CL114" s="127"/>
      <c r="CM114" s="127"/>
      <c r="CN114" s="127"/>
      <c r="CO114" s="127"/>
      <c r="CP114" s="127"/>
      <c r="CQ114" s="127"/>
      <c r="CR114" s="127"/>
      <c r="CS114" s="127"/>
      <c r="CT114" s="127"/>
      <c r="CU114" s="127"/>
      <c r="CV114" s="127"/>
      <c r="CW114" s="127"/>
      <c r="CX114" s="127"/>
      <c r="CY114" s="127"/>
      <c r="CZ114" s="127"/>
      <c r="DA114" s="127"/>
      <c r="DB114" s="127"/>
      <c r="DC114" s="127"/>
      <c r="DD114" s="127"/>
      <c r="DE114" s="127"/>
      <c r="DF114" s="127"/>
      <c r="DG114" s="127"/>
      <c r="DH114" s="127"/>
      <c r="DI114" s="127"/>
      <c r="DJ114" s="127"/>
      <c r="DK114" s="127"/>
      <c r="DL114" s="127"/>
      <c r="DM114" s="127"/>
      <c r="DN114" s="127"/>
      <c r="DO114" s="127"/>
      <c r="DP114" s="127"/>
      <c r="DQ114" s="127"/>
      <c r="DR114" s="127"/>
      <c r="DS114" s="127"/>
      <c r="DT114" s="127"/>
      <c r="DU114" s="127"/>
      <c r="DV114" s="127"/>
      <c r="DW114" s="127"/>
      <c r="DX114" s="127"/>
      <c r="DY114" s="127"/>
      <c r="DZ114" s="127"/>
      <c r="EA114" s="127"/>
      <c r="EB114" s="127"/>
      <c r="EC114" s="127"/>
      <c r="ED114" s="127"/>
      <c r="EE114" s="127"/>
      <c r="EF114" s="127"/>
      <c r="EG114" s="127"/>
      <c r="EH114" s="127"/>
      <c r="EI114" s="127"/>
      <c r="EJ114" s="127"/>
      <c r="EK114" s="127"/>
      <c r="EL114" s="127"/>
      <c r="EM114" s="127"/>
      <c r="EN114" s="127"/>
      <c r="EO114" s="127"/>
      <c r="EP114" s="127"/>
      <c r="EQ114" s="127"/>
      <c r="ER114" s="127"/>
      <c r="ES114" s="127"/>
      <c r="ET114" s="127"/>
      <c r="EU114" s="127"/>
      <c r="EV114" s="127"/>
      <c r="EW114" s="127"/>
      <c r="EX114" s="127"/>
      <c r="EY114" s="127"/>
      <c r="EZ114" s="127"/>
      <c r="FA114" s="127"/>
      <c r="FB114" s="127"/>
      <c r="FC114" s="127"/>
      <c r="FD114" s="127"/>
      <c r="FE114" s="127"/>
      <c r="FF114" s="127"/>
      <c r="FG114" s="127"/>
      <c r="FH114" s="127"/>
      <c r="FI114" s="127"/>
      <c r="FJ114" s="127"/>
      <c r="FK114" s="127"/>
      <c r="FL114" s="127"/>
      <c r="FM114" s="127"/>
      <c r="FN114" s="127"/>
      <c r="FO114" s="127"/>
      <c r="FP114" s="127"/>
      <c r="FQ114" s="127"/>
      <c r="FR114" s="127"/>
      <c r="FS114" s="127"/>
      <c r="FT114" s="127"/>
      <c r="FU114" s="127"/>
      <c r="FV114" s="127"/>
      <c r="FW114" s="127"/>
      <c r="FX114" s="127"/>
      <c r="FY114" s="127"/>
      <c r="FZ114" s="127"/>
      <c r="GA114" s="127"/>
      <c r="GB114" s="127"/>
      <c r="GC114" s="127"/>
      <c r="GD114" s="127"/>
      <c r="GE114" s="127"/>
      <c r="GF114" s="127"/>
      <c r="GG114" s="127"/>
      <c r="GH114" s="127"/>
      <c r="GI114" s="127"/>
      <c r="GJ114" s="127"/>
      <c r="GK114" s="127"/>
      <c r="GL114" s="127"/>
      <c r="GM114" s="127"/>
      <c r="GN114" s="127"/>
      <c r="GO114" s="127"/>
      <c r="GP114" s="127"/>
      <c r="GQ114" s="127"/>
      <c r="GR114" s="127"/>
      <c r="GS114" s="127"/>
      <c r="GT114" s="127"/>
      <c r="GU114" s="127"/>
      <c r="GV114" s="127"/>
      <c r="GW114" s="127"/>
      <c r="GX114" s="127"/>
      <c r="GY114" s="127"/>
      <c r="GZ114" s="127"/>
      <c r="HA114" s="127"/>
      <c r="HB114" s="127"/>
      <c r="HC114" s="127"/>
      <c r="HD114" s="127"/>
      <c r="HE114" s="127"/>
      <c r="HF114" s="127"/>
      <c r="HG114" s="127"/>
      <c r="HH114" s="127"/>
      <c r="HI114" s="127"/>
      <c r="HJ114" s="127"/>
      <c r="HK114" s="127"/>
      <c r="HL114" s="127"/>
      <c r="HM114" s="127"/>
      <c r="HN114" s="127"/>
      <c r="HO114" s="127"/>
      <c r="HP114" s="127"/>
      <c r="HQ114" s="127"/>
      <c r="HR114" s="127"/>
      <c r="HS114" s="127"/>
      <c r="HT114" s="127"/>
      <c r="HU114" s="127"/>
      <c r="HV114" s="127"/>
      <c r="HW114" s="127"/>
      <c r="HX114" s="127"/>
      <c r="HY114" s="127"/>
      <c r="HZ114" s="127"/>
      <c r="IA114" s="127"/>
      <c r="IB114" s="127"/>
      <c r="IC114" s="127"/>
      <c r="ID114" s="127"/>
      <c r="IE114" s="127"/>
      <c r="IF114" s="127"/>
      <c r="IG114" s="127"/>
      <c r="IH114" s="127"/>
      <c r="II114" s="127"/>
      <c r="IJ114" s="127"/>
      <c r="IK114" s="127"/>
      <c r="IL114" s="127"/>
      <c r="IM114" s="127"/>
      <c r="IN114" s="127"/>
      <c r="IO114" s="790"/>
      <c r="IP114" s="790"/>
      <c r="IQ114" s="790"/>
      <c r="IR114" s="790"/>
      <c r="IS114" s="790"/>
      <c r="IT114" s="790"/>
      <c r="IU114" s="790"/>
      <c r="IV114" s="790"/>
    </row>
    <row r="115" spans="1:256" s="471" customFormat="1" ht="13.5" customHeight="1">
      <c r="A115" s="815"/>
      <c r="B115" s="816"/>
      <c r="C115" s="817"/>
      <c r="D115" s="818" t="s">
        <v>819</v>
      </c>
      <c r="E115" s="817"/>
      <c r="F115" s="500">
        <f>2.7*2.4</f>
        <v>6.48</v>
      </c>
      <c r="G115" s="819"/>
      <c r="H115" s="819"/>
      <c r="I115" s="820"/>
      <c r="J115" s="646"/>
      <c r="K115" s="473"/>
    </row>
    <row r="116" spans="1:256" s="471" customFormat="1" ht="13.5" customHeight="1">
      <c r="A116" s="129">
        <v>2</v>
      </c>
      <c r="B116" s="812" t="s">
        <v>207</v>
      </c>
      <c r="C116" s="130" t="s">
        <v>555</v>
      </c>
      <c r="D116" s="130" t="s">
        <v>556</v>
      </c>
      <c r="E116" s="130" t="s">
        <v>113</v>
      </c>
      <c r="F116" s="138">
        <f>SUM(F117:F118)</f>
        <v>26.88</v>
      </c>
      <c r="G116" s="896"/>
      <c r="H116" s="131">
        <f>F116*G116</f>
        <v>0</v>
      </c>
      <c r="I116" s="506" t="s">
        <v>625</v>
      </c>
      <c r="J116" s="127"/>
      <c r="K116" s="127"/>
      <c r="L116" s="127"/>
      <c r="M116" s="127"/>
      <c r="N116" s="127"/>
      <c r="O116" s="127"/>
      <c r="P116" s="814"/>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27"/>
      <c r="BD116" s="127"/>
      <c r="BE116" s="127"/>
      <c r="BF116" s="127"/>
      <c r="BG116" s="127"/>
      <c r="BH116" s="127"/>
      <c r="BI116" s="127"/>
      <c r="BJ116" s="127"/>
      <c r="BK116" s="127"/>
      <c r="BL116" s="127"/>
      <c r="BM116" s="127"/>
      <c r="BN116" s="127"/>
      <c r="BO116" s="127"/>
      <c r="BP116" s="127"/>
      <c r="BQ116" s="127"/>
      <c r="BR116" s="127"/>
      <c r="BS116" s="127"/>
      <c r="BT116" s="127"/>
      <c r="BU116" s="127"/>
      <c r="BV116" s="127"/>
      <c r="BW116" s="127"/>
      <c r="BX116" s="127"/>
      <c r="BY116" s="127"/>
      <c r="BZ116" s="127"/>
      <c r="CA116" s="127"/>
      <c r="CB116" s="127"/>
      <c r="CC116" s="127"/>
      <c r="CD116" s="127"/>
      <c r="CE116" s="127"/>
      <c r="CF116" s="127"/>
      <c r="CG116" s="127"/>
      <c r="CH116" s="127"/>
      <c r="CI116" s="127"/>
      <c r="CJ116" s="127"/>
      <c r="CK116" s="127"/>
      <c r="CL116" s="127"/>
      <c r="CM116" s="127"/>
      <c r="CN116" s="127"/>
      <c r="CO116" s="127"/>
      <c r="CP116" s="127"/>
      <c r="CQ116" s="127"/>
      <c r="CR116" s="127"/>
      <c r="CS116" s="127"/>
      <c r="CT116" s="127"/>
      <c r="CU116" s="127"/>
      <c r="CV116" s="127"/>
      <c r="CW116" s="127"/>
      <c r="CX116" s="127"/>
      <c r="CY116" s="127"/>
      <c r="CZ116" s="127"/>
      <c r="DA116" s="127"/>
      <c r="DB116" s="127"/>
      <c r="DC116" s="127"/>
      <c r="DD116" s="127"/>
      <c r="DE116" s="127"/>
      <c r="DF116" s="127"/>
      <c r="DG116" s="127"/>
      <c r="DH116" s="127"/>
      <c r="DI116" s="127"/>
      <c r="DJ116" s="127"/>
      <c r="DK116" s="127"/>
      <c r="DL116" s="127"/>
      <c r="DM116" s="127"/>
      <c r="DN116" s="127"/>
      <c r="DO116" s="127"/>
      <c r="DP116" s="127"/>
      <c r="DQ116" s="127"/>
      <c r="DR116" s="127"/>
      <c r="DS116" s="127"/>
      <c r="DT116" s="127"/>
      <c r="DU116" s="127"/>
      <c r="DV116" s="127"/>
      <c r="DW116" s="127"/>
      <c r="DX116" s="127"/>
      <c r="DY116" s="127"/>
      <c r="DZ116" s="127"/>
      <c r="EA116" s="127"/>
      <c r="EB116" s="127"/>
      <c r="EC116" s="127"/>
      <c r="ED116" s="127"/>
      <c r="EE116" s="127"/>
      <c r="EF116" s="127"/>
      <c r="EG116" s="127"/>
      <c r="EH116" s="127"/>
      <c r="EI116" s="127"/>
      <c r="EJ116" s="127"/>
      <c r="EK116" s="127"/>
      <c r="EL116" s="127"/>
      <c r="EM116" s="127"/>
      <c r="EN116" s="127"/>
      <c r="EO116" s="127"/>
      <c r="EP116" s="127"/>
      <c r="EQ116" s="127"/>
      <c r="ER116" s="127"/>
      <c r="ES116" s="127"/>
      <c r="ET116" s="127"/>
      <c r="EU116" s="127"/>
      <c r="EV116" s="127"/>
      <c r="EW116" s="127"/>
      <c r="EX116" s="127"/>
      <c r="EY116" s="127"/>
      <c r="EZ116" s="127"/>
      <c r="FA116" s="127"/>
      <c r="FB116" s="127"/>
      <c r="FC116" s="127"/>
      <c r="FD116" s="127"/>
      <c r="FE116" s="127"/>
      <c r="FF116" s="127"/>
      <c r="FG116" s="127"/>
      <c r="FH116" s="127"/>
      <c r="FI116" s="127"/>
      <c r="FJ116" s="127"/>
      <c r="FK116" s="127"/>
      <c r="FL116" s="127"/>
      <c r="FM116" s="127"/>
      <c r="FN116" s="127"/>
      <c r="FO116" s="127"/>
      <c r="FP116" s="127"/>
      <c r="FQ116" s="127"/>
      <c r="FR116" s="127"/>
      <c r="FS116" s="127"/>
      <c r="FT116" s="127"/>
      <c r="FU116" s="127"/>
      <c r="FV116" s="127"/>
      <c r="FW116" s="127"/>
      <c r="FX116" s="127"/>
      <c r="FY116" s="127"/>
      <c r="FZ116" s="127"/>
      <c r="GA116" s="127"/>
      <c r="GB116" s="127"/>
      <c r="GC116" s="127"/>
      <c r="GD116" s="127"/>
      <c r="GE116" s="127"/>
      <c r="GF116" s="127"/>
      <c r="GG116" s="127"/>
      <c r="GH116" s="127"/>
      <c r="GI116" s="127"/>
      <c r="GJ116" s="127"/>
      <c r="GK116" s="127"/>
      <c r="GL116" s="127"/>
      <c r="GM116" s="127"/>
      <c r="GN116" s="127"/>
      <c r="GO116" s="127"/>
      <c r="GP116" s="127"/>
      <c r="GQ116" s="127"/>
      <c r="GR116" s="127"/>
      <c r="GS116" s="127"/>
      <c r="GT116" s="127"/>
      <c r="GU116" s="127"/>
      <c r="GV116" s="127"/>
      <c r="GW116" s="127"/>
      <c r="GX116" s="127"/>
      <c r="GY116" s="127"/>
      <c r="GZ116" s="127"/>
      <c r="HA116" s="127"/>
      <c r="HB116" s="127"/>
      <c r="HC116" s="127"/>
      <c r="HD116" s="127"/>
      <c r="HE116" s="127"/>
      <c r="HF116" s="127"/>
      <c r="HG116" s="127"/>
      <c r="HH116" s="127"/>
      <c r="HI116" s="127"/>
      <c r="HJ116" s="127"/>
      <c r="HK116" s="127"/>
      <c r="HL116" s="127"/>
      <c r="HM116" s="127"/>
      <c r="HN116" s="127"/>
      <c r="HO116" s="127"/>
      <c r="HP116" s="127"/>
      <c r="HQ116" s="127"/>
      <c r="HR116" s="127"/>
      <c r="HS116" s="127"/>
      <c r="HT116" s="127"/>
      <c r="HU116" s="127"/>
      <c r="HV116" s="127"/>
      <c r="HW116" s="127"/>
      <c r="HX116" s="127"/>
      <c r="HY116" s="127"/>
      <c r="HZ116" s="127"/>
      <c r="IA116" s="127"/>
      <c r="IB116" s="127"/>
      <c r="IC116" s="127"/>
      <c r="ID116" s="127"/>
      <c r="IE116" s="127"/>
      <c r="IF116" s="127"/>
      <c r="IG116" s="127"/>
      <c r="IH116" s="127"/>
      <c r="II116" s="127"/>
      <c r="IJ116" s="127"/>
      <c r="IK116" s="127"/>
      <c r="IL116" s="127"/>
      <c r="IM116" s="127"/>
      <c r="IN116" s="127"/>
      <c r="IO116" s="790"/>
      <c r="IP116" s="790"/>
      <c r="IQ116" s="790"/>
      <c r="IR116" s="790"/>
      <c r="IS116" s="790"/>
      <c r="IT116" s="790"/>
      <c r="IU116" s="790"/>
      <c r="IV116" s="790"/>
    </row>
    <row r="117" spans="1:256" s="471" customFormat="1" ht="13.5" customHeight="1">
      <c r="A117" s="815"/>
      <c r="B117" s="816"/>
      <c r="C117" s="817"/>
      <c r="D117" s="818" t="s">
        <v>819</v>
      </c>
      <c r="E117" s="817"/>
      <c r="F117" s="500">
        <f>2.7*2.4</f>
        <v>6.48</v>
      </c>
      <c r="G117" s="819"/>
      <c r="H117" s="819"/>
      <c r="I117" s="820"/>
      <c r="J117" s="646"/>
      <c r="K117" s="473"/>
    </row>
    <row r="118" spans="1:256" s="471" customFormat="1" ht="13.5" customHeight="1">
      <c r="A118" s="815"/>
      <c r="B118" s="816"/>
      <c r="C118" s="817"/>
      <c r="D118" s="818" t="s">
        <v>821</v>
      </c>
      <c r="E118" s="817"/>
      <c r="F118" s="500">
        <f xml:space="preserve"> (2.7*2)*2+(2.4*2)*2</f>
        <v>20.399999999999999</v>
      </c>
      <c r="G118" s="819"/>
      <c r="H118" s="819"/>
      <c r="I118" s="820"/>
      <c r="J118" s="646"/>
      <c r="K118" s="473"/>
    </row>
    <row r="119" spans="1:256" s="471" customFormat="1" ht="13.5" customHeight="1">
      <c r="A119" s="129">
        <v>43</v>
      </c>
      <c r="B119" s="812" t="s">
        <v>207</v>
      </c>
      <c r="C119" s="130" t="s">
        <v>549</v>
      </c>
      <c r="D119" s="130" t="s">
        <v>550</v>
      </c>
      <c r="E119" s="130" t="s">
        <v>113</v>
      </c>
      <c r="F119" s="138">
        <f>SUM(F120)</f>
        <v>6.48</v>
      </c>
      <c r="G119" s="896"/>
      <c r="H119" s="131">
        <f>F119*G119</f>
        <v>0</v>
      </c>
      <c r="I119" s="506" t="s">
        <v>625</v>
      </c>
      <c r="J119" s="127"/>
      <c r="K119" s="127"/>
      <c r="L119" s="127"/>
      <c r="M119" s="127"/>
      <c r="N119" s="127"/>
      <c r="O119" s="127"/>
      <c r="P119" s="814"/>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127"/>
      <c r="BC119" s="127"/>
      <c r="BD119" s="127"/>
      <c r="BE119" s="127"/>
      <c r="BF119" s="127"/>
      <c r="BG119" s="127"/>
      <c r="BH119" s="127"/>
      <c r="BI119" s="127"/>
      <c r="BJ119" s="127"/>
      <c r="BK119" s="127"/>
      <c r="BL119" s="127"/>
      <c r="BM119" s="127"/>
      <c r="BN119" s="127"/>
      <c r="BO119" s="127"/>
      <c r="BP119" s="127"/>
      <c r="BQ119" s="127"/>
      <c r="BR119" s="127"/>
      <c r="BS119" s="127"/>
      <c r="BT119" s="127"/>
      <c r="BU119" s="127"/>
      <c r="BV119" s="127"/>
      <c r="BW119" s="127"/>
      <c r="BX119" s="127"/>
      <c r="BY119" s="127"/>
      <c r="BZ119" s="127"/>
      <c r="CA119" s="127"/>
      <c r="CB119" s="127"/>
      <c r="CC119" s="127"/>
      <c r="CD119" s="127"/>
      <c r="CE119" s="127"/>
      <c r="CF119" s="127"/>
      <c r="CG119" s="127"/>
      <c r="CH119" s="127"/>
      <c r="CI119" s="127"/>
      <c r="CJ119" s="127"/>
      <c r="CK119" s="127"/>
      <c r="CL119" s="127"/>
      <c r="CM119" s="127"/>
      <c r="CN119" s="127"/>
      <c r="CO119" s="127"/>
      <c r="CP119" s="127"/>
      <c r="CQ119" s="127"/>
      <c r="CR119" s="127"/>
      <c r="CS119" s="127"/>
      <c r="CT119" s="127"/>
      <c r="CU119" s="127"/>
      <c r="CV119" s="127"/>
      <c r="CW119" s="127"/>
      <c r="CX119" s="127"/>
      <c r="CY119" s="127"/>
      <c r="CZ119" s="127"/>
      <c r="DA119" s="127"/>
      <c r="DB119" s="127"/>
      <c r="DC119" s="127"/>
      <c r="DD119" s="127"/>
      <c r="DE119" s="127"/>
      <c r="DF119" s="127"/>
      <c r="DG119" s="127"/>
      <c r="DH119" s="127"/>
      <c r="DI119" s="127"/>
      <c r="DJ119" s="127"/>
      <c r="DK119" s="127"/>
      <c r="DL119" s="127"/>
      <c r="DM119" s="127"/>
      <c r="DN119" s="127"/>
      <c r="DO119" s="127"/>
      <c r="DP119" s="127"/>
      <c r="DQ119" s="127"/>
      <c r="DR119" s="127"/>
      <c r="DS119" s="127"/>
      <c r="DT119" s="127"/>
      <c r="DU119" s="127"/>
      <c r="DV119" s="127"/>
      <c r="DW119" s="127"/>
      <c r="DX119" s="127"/>
      <c r="DY119" s="127"/>
      <c r="DZ119" s="127"/>
      <c r="EA119" s="127"/>
      <c r="EB119" s="127"/>
      <c r="EC119" s="127"/>
      <c r="ED119" s="127"/>
      <c r="EE119" s="127"/>
      <c r="EF119" s="127"/>
      <c r="EG119" s="127"/>
      <c r="EH119" s="127"/>
      <c r="EI119" s="127"/>
      <c r="EJ119" s="127"/>
      <c r="EK119" s="127"/>
      <c r="EL119" s="127"/>
      <c r="EM119" s="127"/>
      <c r="EN119" s="127"/>
      <c r="EO119" s="127"/>
      <c r="EP119" s="127"/>
      <c r="EQ119" s="127"/>
      <c r="ER119" s="127"/>
      <c r="ES119" s="127"/>
      <c r="ET119" s="127"/>
      <c r="EU119" s="127"/>
      <c r="EV119" s="127"/>
      <c r="EW119" s="127"/>
      <c r="EX119" s="127"/>
      <c r="EY119" s="127"/>
      <c r="EZ119" s="127"/>
      <c r="FA119" s="127"/>
      <c r="FB119" s="127"/>
      <c r="FC119" s="127"/>
      <c r="FD119" s="127"/>
      <c r="FE119" s="127"/>
      <c r="FF119" s="127"/>
      <c r="FG119" s="127"/>
      <c r="FH119" s="127"/>
      <c r="FI119" s="127"/>
      <c r="FJ119" s="127"/>
      <c r="FK119" s="127"/>
      <c r="FL119" s="127"/>
      <c r="FM119" s="127"/>
      <c r="FN119" s="127"/>
      <c r="FO119" s="127"/>
      <c r="FP119" s="127"/>
      <c r="FQ119" s="127"/>
      <c r="FR119" s="127"/>
      <c r="FS119" s="127"/>
      <c r="FT119" s="127"/>
      <c r="FU119" s="127"/>
      <c r="FV119" s="127"/>
      <c r="FW119" s="127"/>
      <c r="FX119" s="127"/>
      <c r="FY119" s="127"/>
      <c r="FZ119" s="127"/>
      <c r="GA119" s="127"/>
      <c r="GB119" s="127"/>
      <c r="GC119" s="127"/>
      <c r="GD119" s="127"/>
      <c r="GE119" s="127"/>
      <c r="GF119" s="127"/>
      <c r="GG119" s="127"/>
      <c r="GH119" s="127"/>
      <c r="GI119" s="127"/>
      <c r="GJ119" s="127"/>
      <c r="GK119" s="127"/>
      <c r="GL119" s="127"/>
      <c r="GM119" s="127"/>
      <c r="GN119" s="127"/>
      <c r="GO119" s="127"/>
      <c r="GP119" s="127"/>
      <c r="GQ119" s="127"/>
      <c r="GR119" s="127"/>
      <c r="GS119" s="127"/>
      <c r="GT119" s="127"/>
      <c r="GU119" s="127"/>
      <c r="GV119" s="127"/>
      <c r="GW119" s="127"/>
      <c r="GX119" s="127"/>
      <c r="GY119" s="127"/>
      <c r="GZ119" s="127"/>
      <c r="HA119" s="127"/>
      <c r="HB119" s="127"/>
      <c r="HC119" s="127"/>
      <c r="HD119" s="127"/>
      <c r="HE119" s="127"/>
      <c r="HF119" s="127"/>
      <c r="HG119" s="127"/>
      <c r="HH119" s="127"/>
      <c r="HI119" s="127"/>
      <c r="HJ119" s="127"/>
      <c r="HK119" s="127"/>
      <c r="HL119" s="127"/>
      <c r="HM119" s="127"/>
      <c r="HN119" s="127"/>
      <c r="HO119" s="127"/>
      <c r="HP119" s="127"/>
      <c r="HQ119" s="127"/>
      <c r="HR119" s="127"/>
      <c r="HS119" s="127"/>
      <c r="HT119" s="127"/>
      <c r="HU119" s="127"/>
      <c r="HV119" s="127"/>
      <c r="HW119" s="127"/>
      <c r="HX119" s="127"/>
      <c r="HY119" s="127"/>
      <c r="HZ119" s="127"/>
      <c r="IA119" s="127"/>
      <c r="IB119" s="127"/>
      <c r="IC119" s="127"/>
      <c r="ID119" s="127"/>
      <c r="IE119" s="127"/>
      <c r="IF119" s="127"/>
      <c r="IG119" s="127"/>
      <c r="IH119" s="127"/>
      <c r="II119" s="127"/>
      <c r="IJ119" s="127"/>
      <c r="IK119" s="127"/>
      <c r="IL119" s="127"/>
      <c r="IM119" s="127"/>
      <c r="IN119" s="127"/>
      <c r="IO119" s="790"/>
      <c r="IP119" s="790"/>
      <c r="IQ119" s="790"/>
      <c r="IR119" s="790"/>
      <c r="IS119" s="790"/>
      <c r="IT119" s="790"/>
      <c r="IU119" s="790"/>
      <c r="IV119" s="790"/>
    </row>
    <row r="120" spans="1:256" s="471" customFormat="1" ht="13.5" customHeight="1">
      <c r="A120" s="815"/>
      <c r="B120" s="816"/>
      <c r="C120" s="817"/>
      <c r="D120" s="818" t="s">
        <v>822</v>
      </c>
      <c r="E120" s="817"/>
      <c r="F120" s="500">
        <f>2.7*2.4</f>
        <v>6.48</v>
      </c>
      <c r="G120" s="819"/>
      <c r="H120" s="819"/>
      <c r="I120" s="820"/>
      <c r="J120" s="646"/>
      <c r="K120" s="473"/>
    </row>
    <row r="121" spans="1:256" s="471" customFormat="1" ht="13.5" customHeight="1">
      <c r="A121" s="129">
        <v>44</v>
      </c>
      <c r="B121" s="812" t="s">
        <v>207</v>
      </c>
      <c r="C121" s="130" t="s">
        <v>547</v>
      </c>
      <c r="D121" s="130" t="s">
        <v>548</v>
      </c>
      <c r="E121" s="130" t="s">
        <v>113</v>
      </c>
      <c r="F121" s="138">
        <f>SUM(F122)</f>
        <v>20.399999999999999</v>
      </c>
      <c r="G121" s="896"/>
      <c r="H121" s="131">
        <f>F121*G121</f>
        <v>0</v>
      </c>
      <c r="I121" s="506" t="s">
        <v>625</v>
      </c>
      <c r="J121" s="127"/>
      <c r="K121" s="127"/>
      <c r="L121" s="127"/>
      <c r="M121" s="127"/>
      <c r="N121" s="127"/>
      <c r="O121" s="127"/>
      <c r="P121" s="814"/>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c r="BB121" s="127"/>
      <c r="BC121" s="127"/>
      <c r="BD121" s="127"/>
      <c r="BE121" s="127"/>
      <c r="BF121" s="127"/>
      <c r="BG121" s="127"/>
      <c r="BH121" s="127"/>
      <c r="BI121" s="127"/>
      <c r="BJ121" s="127"/>
      <c r="BK121" s="127"/>
      <c r="BL121" s="127"/>
      <c r="BM121" s="127"/>
      <c r="BN121" s="127"/>
      <c r="BO121" s="127"/>
      <c r="BP121" s="127"/>
      <c r="BQ121" s="127"/>
      <c r="BR121" s="127"/>
      <c r="BS121" s="127"/>
      <c r="BT121" s="127"/>
      <c r="BU121" s="127"/>
      <c r="BV121" s="127"/>
      <c r="BW121" s="127"/>
      <c r="BX121" s="127"/>
      <c r="BY121" s="127"/>
      <c r="BZ121" s="127"/>
      <c r="CA121" s="127"/>
      <c r="CB121" s="127"/>
      <c r="CC121" s="127"/>
      <c r="CD121" s="127"/>
      <c r="CE121" s="127"/>
      <c r="CF121" s="127"/>
      <c r="CG121" s="127"/>
      <c r="CH121" s="127"/>
      <c r="CI121" s="127"/>
      <c r="CJ121" s="127"/>
      <c r="CK121" s="127"/>
      <c r="CL121" s="127"/>
      <c r="CM121" s="127"/>
      <c r="CN121" s="127"/>
      <c r="CO121" s="127"/>
      <c r="CP121" s="127"/>
      <c r="CQ121" s="127"/>
      <c r="CR121" s="127"/>
      <c r="CS121" s="127"/>
      <c r="CT121" s="127"/>
      <c r="CU121" s="127"/>
      <c r="CV121" s="127"/>
      <c r="CW121" s="127"/>
      <c r="CX121" s="127"/>
      <c r="CY121" s="127"/>
      <c r="CZ121" s="127"/>
      <c r="DA121" s="127"/>
      <c r="DB121" s="127"/>
      <c r="DC121" s="127"/>
      <c r="DD121" s="127"/>
      <c r="DE121" s="127"/>
      <c r="DF121" s="127"/>
      <c r="DG121" s="127"/>
      <c r="DH121" s="127"/>
      <c r="DI121" s="127"/>
      <c r="DJ121" s="127"/>
      <c r="DK121" s="127"/>
      <c r="DL121" s="127"/>
      <c r="DM121" s="127"/>
      <c r="DN121" s="127"/>
      <c r="DO121" s="127"/>
      <c r="DP121" s="127"/>
      <c r="DQ121" s="127"/>
      <c r="DR121" s="127"/>
      <c r="DS121" s="127"/>
      <c r="DT121" s="127"/>
      <c r="DU121" s="127"/>
      <c r="DV121" s="127"/>
      <c r="DW121" s="127"/>
      <c r="DX121" s="127"/>
      <c r="DY121" s="127"/>
      <c r="DZ121" s="127"/>
      <c r="EA121" s="127"/>
      <c r="EB121" s="127"/>
      <c r="EC121" s="127"/>
      <c r="ED121" s="127"/>
      <c r="EE121" s="127"/>
      <c r="EF121" s="127"/>
      <c r="EG121" s="127"/>
      <c r="EH121" s="127"/>
      <c r="EI121" s="127"/>
      <c r="EJ121" s="127"/>
      <c r="EK121" s="127"/>
      <c r="EL121" s="127"/>
      <c r="EM121" s="127"/>
      <c r="EN121" s="127"/>
      <c r="EO121" s="127"/>
      <c r="EP121" s="127"/>
      <c r="EQ121" s="127"/>
      <c r="ER121" s="127"/>
      <c r="ES121" s="127"/>
      <c r="ET121" s="127"/>
      <c r="EU121" s="127"/>
      <c r="EV121" s="127"/>
      <c r="EW121" s="127"/>
      <c r="EX121" s="127"/>
      <c r="EY121" s="127"/>
      <c r="EZ121" s="127"/>
      <c r="FA121" s="127"/>
      <c r="FB121" s="127"/>
      <c r="FC121" s="127"/>
      <c r="FD121" s="127"/>
      <c r="FE121" s="127"/>
      <c r="FF121" s="127"/>
      <c r="FG121" s="127"/>
      <c r="FH121" s="127"/>
      <c r="FI121" s="127"/>
      <c r="FJ121" s="127"/>
      <c r="FK121" s="127"/>
      <c r="FL121" s="127"/>
      <c r="FM121" s="127"/>
      <c r="FN121" s="127"/>
      <c r="FO121" s="127"/>
      <c r="FP121" s="127"/>
      <c r="FQ121" s="127"/>
      <c r="FR121" s="127"/>
      <c r="FS121" s="127"/>
      <c r="FT121" s="127"/>
      <c r="FU121" s="127"/>
      <c r="FV121" s="127"/>
      <c r="FW121" s="127"/>
      <c r="FX121" s="127"/>
      <c r="FY121" s="127"/>
      <c r="FZ121" s="127"/>
      <c r="GA121" s="127"/>
      <c r="GB121" s="127"/>
      <c r="GC121" s="127"/>
      <c r="GD121" s="127"/>
      <c r="GE121" s="127"/>
      <c r="GF121" s="127"/>
      <c r="GG121" s="127"/>
      <c r="GH121" s="127"/>
      <c r="GI121" s="127"/>
      <c r="GJ121" s="127"/>
      <c r="GK121" s="127"/>
      <c r="GL121" s="127"/>
      <c r="GM121" s="127"/>
      <c r="GN121" s="127"/>
      <c r="GO121" s="127"/>
      <c r="GP121" s="127"/>
      <c r="GQ121" s="127"/>
      <c r="GR121" s="127"/>
      <c r="GS121" s="127"/>
      <c r="GT121" s="127"/>
      <c r="GU121" s="127"/>
      <c r="GV121" s="127"/>
      <c r="GW121" s="127"/>
      <c r="GX121" s="127"/>
      <c r="GY121" s="127"/>
      <c r="GZ121" s="127"/>
      <c r="HA121" s="127"/>
      <c r="HB121" s="127"/>
      <c r="HC121" s="127"/>
      <c r="HD121" s="127"/>
      <c r="HE121" s="127"/>
      <c r="HF121" s="127"/>
      <c r="HG121" s="127"/>
      <c r="HH121" s="127"/>
      <c r="HI121" s="127"/>
      <c r="HJ121" s="127"/>
      <c r="HK121" s="127"/>
      <c r="HL121" s="127"/>
      <c r="HM121" s="127"/>
      <c r="HN121" s="127"/>
      <c r="HO121" s="127"/>
      <c r="HP121" s="127"/>
      <c r="HQ121" s="127"/>
      <c r="HR121" s="127"/>
      <c r="HS121" s="127"/>
      <c r="HT121" s="127"/>
      <c r="HU121" s="127"/>
      <c r="HV121" s="127"/>
      <c r="HW121" s="127"/>
      <c r="HX121" s="127"/>
      <c r="HY121" s="127"/>
      <c r="HZ121" s="127"/>
      <c r="IA121" s="127"/>
      <c r="IB121" s="127"/>
      <c r="IC121" s="127"/>
      <c r="ID121" s="127"/>
      <c r="IE121" s="127"/>
      <c r="IF121" s="127"/>
      <c r="IG121" s="127"/>
      <c r="IH121" s="127"/>
      <c r="II121" s="127"/>
      <c r="IJ121" s="127"/>
      <c r="IK121" s="127"/>
      <c r="IL121" s="127"/>
      <c r="IM121" s="127"/>
      <c r="IN121" s="127"/>
      <c r="IO121" s="790"/>
      <c r="IP121" s="790"/>
      <c r="IQ121" s="790"/>
      <c r="IR121" s="790"/>
      <c r="IS121" s="790"/>
      <c r="IT121" s="790"/>
      <c r="IU121" s="790"/>
      <c r="IV121" s="790"/>
    </row>
    <row r="122" spans="1:256" s="471" customFormat="1" ht="13.5" customHeight="1">
      <c r="A122" s="815"/>
      <c r="B122" s="816"/>
      <c r="C122" s="817"/>
      <c r="D122" s="818" t="s">
        <v>823</v>
      </c>
      <c r="E122" s="817"/>
      <c r="F122" s="500">
        <f>(2.7*2)*2+(2.4*2)*2</f>
        <v>20.399999999999999</v>
      </c>
      <c r="G122" s="819"/>
      <c r="H122" s="819"/>
      <c r="I122" s="820"/>
      <c r="J122" s="646"/>
      <c r="K122" s="473"/>
    </row>
    <row r="123" spans="1:256" s="471" customFormat="1" ht="13.5" customHeight="1">
      <c r="A123" s="187">
        <v>45</v>
      </c>
      <c r="B123" s="812" t="s">
        <v>207</v>
      </c>
      <c r="C123" s="130" t="s">
        <v>558</v>
      </c>
      <c r="D123" s="130" t="s">
        <v>557</v>
      </c>
      <c r="E123" s="130" t="s">
        <v>186</v>
      </c>
      <c r="F123" s="138">
        <f>SUM(F124)</f>
        <v>11.016</v>
      </c>
      <c r="G123" s="896"/>
      <c r="H123" s="131">
        <f>F123*G123</f>
        <v>0</v>
      </c>
      <c r="I123" s="506" t="s">
        <v>625</v>
      </c>
      <c r="J123" s="127"/>
      <c r="K123" s="127"/>
      <c r="L123" s="127"/>
      <c r="M123" s="127"/>
      <c r="N123" s="127"/>
      <c r="O123" s="127"/>
      <c r="P123" s="814"/>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c r="BB123" s="127"/>
      <c r="BC123" s="127"/>
      <c r="BD123" s="127"/>
      <c r="BE123" s="127"/>
      <c r="BF123" s="127"/>
      <c r="BG123" s="127"/>
      <c r="BH123" s="127"/>
      <c r="BI123" s="127"/>
      <c r="BJ123" s="127"/>
      <c r="BK123" s="127"/>
      <c r="BL123" s="127"/>
      <c r="BM123" s="127"/>
      <c r="BN123" s="127"/>
      <c r="BO123" s="127"/>
      <c r="BP123" s="127"/>
      <c r="BQ123" s="127"/>
      <c r="BR123" s="127"/>
      <c r="BS123" s="127"/>
      <c r="BT123" s="127"/>
      <c r="BU123" s="127"/>
      <c r="BV123" s="127"/>
      <c r="BW123" s="127"/>
      <c r="BX123" s="127"/>
      <c r="BY123" s="127"/>
      <c r="BZ123" s="127"/>
      <c r="CA123" s="127"/>
      <c r="CB123" s="127"/>
      <c r="CC123" s="127"/>
      <c r="CD123" s="127"/>
      <c r="CE123" s="127"/>
      <c r="CF123" s="127"/>
      <c r="CG123" s="127"/>
      <c r="CH123" s="127"/>
      <c r="CI123" s="127"/>
      <c r="CJ123" s="127"/>
      <c r="CK123" s="127"/>
      <c r="CL123" s="127"/>
      <c r="CM123" s="127"/>
      <c r="CN123" s="127"/>
      <c r="CO123" s="127"/>
      <c r="CP123" s="127"/>
      <c r="CQ123" s="127"/>
      <c r="CR123" s="127"/>
      <c r="CS123" s="127"/>
      <c r="CT123" s="127"/>
      <c r="CU123" s="127"/>
      <c r="CV123" s="127"/>
      <c r="CW123" s="127"/>
      <c r="CX123" s="127"/>
      <c r="CY123" s="127"/>
      <c r="CZ123" s="127"/>
      <c r="DA123" s="127"/>
      <c r="DB123" s="127"/>
      <c r="DC123" s="127"/>
      <c r="DD123" s="127"/>
      <c r="DE123" s="127"/>
      <c r="DF123" s="127"/>
      <c r="DG123" s="127"/>
      <c r="DH123" s="127"/>
      <c r="DI123" s="127"/>
      <c r="DJ123" s="127"/>
      <c r="DK123" s="127"/>
      <c r="DL123" s="127"/>
      <c r="DM123" s="127"/>
      <c r="DN123" s="127"/>
      <c r="DO123" s="127"/>
      <c r="DP123" s="127"/>
      <c r="DQ123" s="127"/>
      <c r="DR123" s="127"/>
      <c r="DS123" s="127"/>
      <c r="DT123" s="127"/>
      <c r="DU123" s="127"/>
      <c r="DV123" s="127"/>
      <c r="DW123" s="127"/>
      <c r="DX123" s="127"/>
      <c r="DY123" s="127"/>
      <c r="DZ123" s="127"/>
      <c r="EA123" s="127"/>
      <c r="EB123" s="127"/>
      <c r="EC123" s="127"/>
      <c r="ED123" s="127"/>
      <c r="EE123" s="127"/>
      <c r="EF123" s="127"/>
      <c r="EG123" s="127"/>
      <c r="EH123" s="127"/>
      <c r="EI123" s="127"/>
      <c r="EJ123" s="127"/>
      <c r="EK123" s="127"/>
      <c r="EL123" s="127"/>
      <c r="EM123" s="127"/>
      <c r="EN123" s="127"/>
      <c r="EO123" s="127"/>
      <c r="EP123" s="127"/>
      <c r="EQ123" s="127"/>
      <c r="ER123" s="127"/>
      <c r="ES123" s="127"/>
      <c r="ET123" s="127"/>
      <c r="EU123" s="127"/>
      <c r="EV123" s="127"/>
      <c r="EW123" s="127"/>
      <c r="EX123" s="127"/>
      <c r="EY123" s="127"/>
      <c r="EZ123" s="127"/>
      <c r="FA123" s="127"/>
      <c r="FB123" s="127"/>
      <c r="FC123" s="127"/>
      <c r="FD123" s="127"/>
      <c r="FE123" s="127"/>
      <c r="FF123" s="127"/>
      <c r="FG123" s="127"/>
      <c r="FH123" s="127"/>
      <c r="FI123" s="127"/>
      <c r="FJ123" s="127"/>
      <c r="FK123" s="127"/>
      <c r="FL123" s="127"/>
      <c r="FM123" s="127"/>
      <c r="FN123" s="127"/>
      <c r="FO123" s="127"/>
      <c r="FP123" s="127"/>
      <c r="FQ123" s="127"/>
      <c r="FR123" s="127"/>
      <c r="FS123" s="127"/>
      <c r="FT123" s="127"/>
      <c r="FU123" s="127"/>
      <c r="FV123" s="127"/>
      <c r="FW123" s="127"/>
      <c r="FX123" s="127"/>
      <c r="FY123" s="127"/>
      <c r="FZ123" s="127"/>
      <c r="GA123" s="127"/>
      <c r="GB123" s="127"/>
      <c r="GC123" s="127"/>
      <c r="GD123" s="127"/>
      <c r="GE123" s="127"/>
      <c r="GF123" s="127"/>
      <c r="GG123" s="127"/>
      <c r="GH123" s="127"/>
      <c r="GI123" s="127"/>
      <c r="GJ123" s="127"/>
      <c r="GK123" s="127"/>
      <c r="GL123" s="127"/>
      <c r="GM123" s="127"/>
      <c r="GN123" s="127"/>
      <c r="GO123" s="127"/>
      <c r="GP123" s="127"/>
      <c r="GQ123" s="127"/>
      <c r="GR123" s="127"/>
      <c r="GS123" s="127"/>
      <c r="GT123" s="127"/>
      <c r="GU123" s="127"/>
      <c r="GV123" s="127"/>
      <c r="GW123" s="127"/>
      <c r="GX123" s="127"/>
      <c r="GY123" s="127"/>
      <c r="GZ123" s="127"/>
      <c r="HA123" s="127"/>
      <c r="HB123" s="127"/>
      <c r="HC123" s="127"/>
      <c r="HD123" s="127"/>
      <c r="HE123" s="127"/>
      <c r="HF123" s="127"/>
      <c r="HG123" s="127"/>
      <c r="HH123" s="127"/>
      <c r="HI123" s="127"/>
      <c r="HJ123" s="127"/>
      <c r="HK123" s="127"/>
      <c r="HL123" s="127"/>
      <c r="HM123" s="127"/>
      <c r="HN123" s="127"/>
      <c r="HO123" s="127"/>
      <c r="HP123" s="127"/>
      <c r="HQ123" s="127"/>
      <c r="HR123" s="127"/>
      <c r="HS123" s="127"/>
      <c r="HT123" s="127"/>
      <c r="HU123" s="127"/>
      <c r="HV123" s="127"/>
      <c r="HW123" s="127"/>
      <c r="HX123" s="127"/>
      <c r="HY123" s="127"/>
      <c r="HZ123" s="127"/>
      <c r="IA123" s="127"/>
      <c r="IB123" s="127"/>
      <c r="IC123" s="127"/>
      <c r="ID123" s="127"/>
      <c r="IE123" s="127"/>
      <c r="IF123" s="127"/>
      <c r="IG123" s="127"/>
      <c r="IH123" s="127"/>
      <c r="II123" s="127"/>
      <c r="IJ123" s="127"/>
      <c r="IK123" s="127"/>
      <c r="IL123" s="127"/>
      <c r="IM123" s="127"/>
      <c r="IN123" s="127"/>
      <c r="IO123" s="790"/>
      <c r="IP123" s="790"/>
      <c r="IQ123" s="790"/>
      <c r="IR123" s="790"/>
      <c r="IS123" s="790"/>
      <c r="IT123" s="790"/>
      <c r="IU123" s="790"/>
      <c r="IV123" s="790"/>
    </row>
    <row r="124" spans="1:256" s="471" customFormat="1" ht="27" customHeight="1">
      <c r="A124" s="815"/>
      <c r="B124" s="816"/>
      <c r="C124" s="817"/>
      <c r="D124" s="818" t="s">
        <v>824</v>
      </c>
      <c r="E124" s="817"/>
      <c r="F124" s="500">
        <f>((2.7*2.4)*2)*0.85</f>
        <v>11.016</v>
      </c>
      <c r="G124" s="819"/>
      <c r="H124" s="819"/>
      <c r="I124" s="820"/>
      <c r="J124" s="439"/>
      <c r="K124" s="473"/>
    </row>
    <row r="125" spans="1:256" s="471" customFormat="1" ht="27" customHeight="1">
      <c r="A125" s="815"/>
      <c r="B125" s="816"/>
      <c r="C125" s="817"/>
      <c r="D125" s="818" t="s">
        <v>562</v>
      </c>
      <c r="E125" s="817"/>
      <c r="F125" s="500"/>
      <c r="G125" s="819"/>
      <c r="H125" s="819"/>
      <c r="I125" s="820"/>
      <c r="J125" s="439"/>
      <c r="K125" s="473"/>
    </row>
    <row r="126" spans="1:256" s="471" customFormat="1" ht="13.5" customHeight="1">
      <c r="A126" s="815"/>
      <c r="B126" s="816"/>
      <c r="C126" s="817"/>
      <c r="D126" s="818" t="s">
        <v>559</v>
      </c>
      <c r="E126" s="817"/>
      <c r="F126" s="500"/>
      <c r="G126" s="819"/>
      <c r="H126" s="819"/>
      <c r="I126" s="820"/>
      <c r="J126" s="646"/>
      <c r="K126" s="473"/>
    </row>
    <row r="127" spans="1:256" s="473" customFormat="1" ht="67.5" customHeight="1">
      <c r="A127" s="400"/>
      <c r="B127" s="401"/>
      <c r="C127" s="402"/>
      <c r="D127" s="348" t="s">
        <v>877</v>
      </c>
      <c r="E127" s="403"/>
      <c r="F127" s="404"/>
      <c r="G127" s="405"/>
      <c r="H127" s="406"/>
      <c r="I127" s="407"/>
      <c r="J127" s="741"/>
      <c r="L127" s="747"/>
      <c r="M127" s="747"/>
      <c r="N127" s="747"/>
    </row>
    <row r="128" spans="1:256" s="471" customFormat="1" ht="13.5" customHeight="1">
      <c r="A128" s="187">
        <v>46</v>
      </c>
      <c r="B128" s="812" t="s">
        <v>207</v>
      </c>
      <c r="C128" s="130" t="s">
        <v>558</v>
      </c>
      <c r="D128" s="130" t="s">
        <v>565</v>
      </c>
      <c r="E128" s="130" t="s">
        <v>42</v>
      </c>
      <c r="F128" s="138">
        <f>SUM(F129)</f>
        <v>1</v>
      </c>
      <c r="G128" s="896"/>
      <c r="H128" s="131">
        <f>F128*G128</f>
        <v>0</v>
      </c>
      <c r="I128" s="506" t="s">
        <v>625</v>
      </c>
      <c r="J128" s="127"/>
      <c r="K128" s="127"/>
      <c r="L128" s="127"/>
      <c r="M128" s="127"/>
      <c r="N128" s="127"/>
      <c r="O128" s="127"/>
      <c r="P128" s="814"/>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c r="AZ128" s="127"/>
      <c r="BA128" s="127"/>
      <c r="BB128" s="127"/>
      <c r="BC128" s="127"/>
      <c r="BD128" s="127"/>
      <c r="BE128" s="127"/>
      <c r="BF128" s="127"/>
      <c r="BG128" s="127"/>
      <c r="BH128" s="127"/>
      <c r="BI128" s="127"/>
      <c r="BJ128" s="127"/>
      <c r="BK128" s="127"/>
      <c r="BL128" s="127"/>
      <c r="BM128" s="127"/>
      <c r="BN128" s="127"/>
      <c r="BO128" s="127"/>
      <c r="BP128" s="127"/>
      <c r="BQ128" s="127"/>
      <c r="BR128" s="127"/>
      <c r="BS128" s="127"/>
      <c r="BT128" s="127"/>
      <c r="BU128" s="127"/>
      <c r="BV128" s="127"/>
      <c r="BW128" s="127"/>
      <c r="BX128" s="127"/>
      <c r="BY128" s="127"/>
      <c r="BZ128" s="127"/>
      <c r="CA128" s="127"/>
      <c r="CB128" s="127"/>
      <c r="CC128" s="127"/>
      <c r="CD128" s="127"/>
      <c r="CE128" s="127"/>
      <c r="CF128" s="127"/>
      <c r="CG128" s="127"/>
      <c r="CH128" s="127"/>
      <c r="CI128" s="127"/>
      <c r="CJ128" s="127"/>
      <c r="CK128" s="127"/>
      <c r="CL128" s="127"/>
      <c r="CM128" s="127"/>
      <c r="CN128" s="127"/>
      <c r="CO128" s="127"/>
      <c r="CP128" s="127"/>
      <c r="CQ128" s="127"/>
      <c r="CR128" s="127"/>
      <c r="CS128" s="127"/>
      <c r="CT128" s="127"/>
      <c r="CU128" s="127"/>
      <c r="CV128" s="127"/>
      <c r="CW128" s="127"/>
      <c r="CX128" s="127"/>
      <c r="CY128" s="127"/>
      <c r="CZ128" s="127"/>
      <c r="DA128" s="127"/>
      <c r="DB128" s="127"/>
      <c r="DC128" s="127"/>
      <c r="DD128" s="127"/>
      <c r="DE128" s="127"/>
      <c r="DF128" s="127"/>
      <c r="DG128" s="127"/>
      <c r="DH128" s="127"/>
      <c r="DI128" s="127"/>
      <c r="DJ128" s="127"/>
      <c r="DK128" s="127"/>
      <c r="DL128" s="127"/>
      <c r="DM128" s="127"/>
      <c r="DN128" s="127"/>
      <c r="DO128" s="127"/>
      <c r="DP128" s="127"/>
      <c r="DQ128" s="127"/>
      <c r="DR128" s="127"/>
      <c r="DS128" s="127"/>
      <c r="DT128" s="127"/>
      <c r="DU128" s="127"/>
      <c r="DV128" s="127"/>
      <c r="DW128" s="127"/>
      <c r="DX128" s="127"/>
      <c r="DY128" s="127"/>
      <c r="DZ128" s="127"/>
      <c r="EA128" s="127"/>
      <c r="EB128" s="127"/>
      <c r="EC128" s="127"/>
      <c r="ED128" s="127"/>
      <c r="EE128" s="127"/>
      <c r="EF128" s="127"/>
      <c r="EG128" s="127"/>
      <c r="EH128" s="127"/>
      <c r="EI128" s="127"/>
      <c r="EJ128" s="127"/>
      <c r="EK128" s="127"/>
      <c r="EL128" s="127"/>
      <c r="EM128" s="127"/>
      <c r="EN128" s="127"/>
      <c r="EO128" s="127"/>
      <c r="EP128" s="127"/>
      <c r="EQ128" s="127"/>
      <c r="ER128" s="127"/>
      <c r="ES128" s="127"/>
      <c r="ET128" s="127"/>
      <c r="EU128" s="127"/>
      <c r="EV128" s="127"/>
      <c r="EW128" s="127"/>
      <c r="EX128" s="127"/>
      <c r="EY128" s="127"/>
      <c r="EZ128" s="127"/>
      <c r="FA128" s="127"/>
      <c r="FB128" s="127"/>
      <c r="FC128" s="127"/>
      <c r="FD128" s="127"/>
      <c r="FE128" s="127"/>
      <c r="FF128" s="127"/>
      <c r="FG128" s="127"/>
      <c r="FH128" s="127"/>
      <c r="FI128" s="127"/>
      <c r="FJ128" s="127"/>
      <c r="FK128" s="127"/>
      <c r="FL128" s="127"/>
      <c r="FM128" s="127"/>
      <c r="FN128" s="127"/>
      <c r="FO128" s="127"/>
      <c r="FP128" s="127"/>
      <c r="FQ128" s="127"/>
      <c r="FR128" s="127"/>
      <c r="FS128" s="127"/>
      <c r="FT128" s="127"/>
      <c r="FU128" s="127"/>
      <c r="FV128" s="127"/>
      <c r="FW128" s="127"/>
      <c r="FX128" s="127"/>
      <c r="FY128" s="127"/>
      <c r="FZ128" s="127"/>
      <c r="GA128" s="127"/>
      <c r="GB128" s="127"/>
      <c r="GC128" s="127"/>
      <c r="GD128" s="127"/>
      <c r="GE128" s="127"/>
      <c r="GF128" s="127"/>
      <c r="GG128" s="127"/>
      <c r="GH128" s="127"/>
      <c r="GI128" s="127"/>
      <c r="GJ128" s="127"/>
      <c r="GK128" s="127"/>
      <c r="GL128" s="127"/>
      <c r="GM128" s="127"/>
      <c r="GN128" s="127"/>
      <c r="GO128" s="127"/>
      <c r="GP128" s="127"/>
      <c r="GQ128" s="127"/>
      <c r="GR128" s="127"/>
      <c r="GS128" s="127"/>
      <c r="GT128" s="127"/>
      <c r="GU128" s="127"/>
      <c r="GV128" s="127"/>
      <c r="GW128" s="127"/>
      <c r="GX128" s="127"/>
      <c r="GY128" s="127"/>
      <c r="GZ128" s="127"/>
      <c r="HA128" s="127"/>
      <c r="HB128" s="127"/>
      <c r="HC128" s="127"/>
      <c r="HD128" s="127"/>
      <c r="HE128" s="127"/>
      <c r="HF128" s="127"/>
      <c r="HG128" s="127"/>
      <c r="HH128" s="127"/>
      <c r="HI128" s="127"/>
      <c r="HJ128" s="127"/>
      <c r="HK128" s="127"/>
      <c r="HL128" s="127"/>
      <c r="HM128" s="127"/>
      <c r="HN128" s="127"/>
      <c r="HO128" s="127"/>
      <c r="HP128" s="127"/>
      <c r="HQ128" s="127"/>
      <c r="HR128" s="127"/>
      <c r="HS128" s="127"/>
      <c r="HT128" s="127"/>
      <c r="HU128" s="127"/>
      <c r="HV128" s="127"/>
      <c r="HW128" s="127"/>
      <c r="HX128" s="127"/>
      <c r="HY128" s="127"/>
      <c r="HZ128" s="127"/>
      <c r="IA128" s="127"/>
      <c r="IB128" s="127"/>
      <c r="IC128" s="127"/>
      <c r="ID128" s="127"/>
      <c r="IE128" s="127"/>
      <c r="IF128" s="127"/>
      <c r="IG128" s="127"/>
      <c r="IH128" s="127"/>
      <c r="II128" s="127"/>
      <c r="IJ128" s="127"/>
      <c r="IK128" s="127"/>
      <c r="IL128" s="127"/>
      <c r="IM128" s="127"/>
      <c r="IN128" s="127"/>
      <c r="IO128" s="790"/>
      <c r="IP128" s="790"/>
      <c r="IQ128" s="790"/>
      <c r="IR128" s="790"/>
      <c r="IS128" s="790"/>
      <c r="IT128" s="790"/>
      <c r="IU128" s="790"/>
      <c r="IV128" s="790"/>
    </row>
    <row r="129" spans="1:20" s="471" customFormat="1" ht="27" customHeight="1">
      <c r="A129" s="815"/>
      <c r="B129" s="816"/>
      <c r="C129" s="817"/>
      <c r="D129" s="818" t="s">
        <v>566</v>
      </c>
      <c r="E129" s="817"/>
      <c r="F129" s="500">
        <v>1</v>
      </c>
      <c r="G129" s="819"/>
      <c r="H129" s="819"/>
      <c r="I129" s="820"/>
      <c r="J129" s="439"/>
      <c r="K129" s="473"/>
    </row>
    <row r="130" spans="1:20" s="471" customFormat="1" ht="13.5" customHeight="1">
      <c r="A130" s="815"/>
      <c r="B130" s="816"/>
      <c r="C130" s="817"/>
      <c r="D130" s="818" t="s">
        <v>567</v>
      </c>
      <c r="E130" s="817"/>
      <c r="F130" s="500"/>
      <c r="G130" s="819"/>
      <c r="H130" s="819"/>
      <c r="I130" s="820"/>
      <c r="J130" s="439"/>
      <c r="K130" s="473"/>
    </row>
    <row r="131" spans="1:20" s="473" customFormat="1" ht="67.5" customHeight="1">
      <c r="A131" s="400"/>
      <c r="B131" s="401"/>
      <c r="C131" s="402"/>
      <c r="D131" s="348" t="s">
        <v>877</v>
      </c>
      <c r="E131" s="403"/>
      <c r="F131" s="404"/>
      <c r="G131" s="405"/>
      <c r="H131" s="406"/>
      <c r="I131" s="407"/>
      <c r="J131" s="741"/>
      <c r="L131" s="747"/>
      <c r="M131" s="747"/>
      <c r="N131" s="747"/>
    </row>
    <row r="132" spans="1:20" s="473" customFormat="1" ht="12.75">
      <c r="A132" s="411">
        <v>47</v>
      </c>
      <c r="B132" s="412" t="s">
        <v>220</v>
      </c>
      <c r="C132" s="413" t="s">
        <v>224</v>
      </c>
      <c r="D132" s="414" t="s">
        <v>564</v>
      </c>
      <c r="E132" s="414" t="s">
        <v>189</v>
      </c>
      <c r="F132" s="415">
        <f>F133</f>
        <v>28.348000000000003</v>
      </c>
      <c r="G132" s="416">
        <f>SUM(H134:H137)/F132</f>
        <v>0</v>
      </c>
      <c r="H132" s="416">
        <f>F132*G132</f>
        <v>0</v>
      </c>
      <c r="I132" s="743" t="s">
        <v>625</v>
      </c>
      <c r="J132" s="856"/>
    </row>
    <row r="133" spans="1:20" s="473" customFormat="1" ht="13.5" customHeight="1">
      <c r="A133" s="492"/>
      <c r="B133" s="493"/>
      <c r="C133" s="493"/>
      <c r="D133" s="515" t="s">
        <v>844</v>
      </c>
      <c r="E133" s="857"/>
      <c r="F133" s="500">
        <f>28.248+0.1</f>
        <v>28.348000000000003</v>
      </c>
      <c r="G133" s="742"/>
      <c r="H133" s="742"/>
      <c r="I133" s="858"/>
      <c r="L133" s="859"/>
    </row>
    <row r="134" spans="1:20" s="473" customFormat="1" ht="27" customHeight="1">
      <c r="A134" s="423" t="s">
        <v>635</v>
      </c>
      <c r="B134" s="493"/>
      <c r="C134" s="424">
        <v>997013111</v>
      </c>
      <c r="D134" s="333" t="s">
        <v>313</v>
      </c>
      <c r="E134" s="425" t="s">
        <v>189</v>
      </c>
      <c r="F134" s="404">
        <f>F132</f>
        <v>28.348000000000003</v>
      </c>
      <c r="G134" s="469"/>
      <c r="H134" s="426">
        <f>F134*G134</f>
        <v>0</v>
      </c>
      <c r="I134" s="427" t="s">
        <v>623</v>
      </c>
      <c r="J134" s="428"/>
      <c r="K134" s="429"/>
      <c r="L134" s="429"/>
      <c r="M134" s="429"/>
      <c r="N134" s="429"/>
      <c r="O134" s="429"/>
      <c r="P134" s="429"/>
      <c r="Q134" s="430"/>
      <c r="R134" s="430"/>
      <c r="S134" s="431"/>
      <c r="T134" s="860"/>
    </row>
    <row r="135" spans="1:20" s="473" customFormat="1" ht="13.5" customHeight="1">
      <c r="A135" s="423" t="s">
        <v>636</v>
      </c>
      <c r="B135" s="401"/>
      <c r="C135" s="424">
        <v>997006512</v>
      </c>
      <c r="D135" s="333" t="s">
        <v>315</v>
      </c>
      <c r="E135" s="425" t="s">
        <v>189</v>
      </c>
      <c r="F135" s="404">
        <f>F132</f>
        <v>28.348000000000003</v>
      </c>
      <c r="G135" s="469"/>
      <c r="H135" s="426">
        <f>F135*G135</f>
        <v>0</v>
      </c>
      <c r="I135" s="427" t="s">
        <v>623</v>
      </c>
      <c r="J135" s="428"/>
      <c r="K135" s="429"/>
      <c r="L135" s="429"/>
      <c r="M135" s="429"/>
      <c r="N135" s="429"/>
      <c r="O135" s="429"/>
      <c r="P135" s="429"/>
      <c r="Q135" s="430"/>
      <c r="R135" s="430"/>
      <c r="S135" s="431"/>
      <c r="T135" s="430"/>
    </row>
    <row r="136" spans="1:20" s="473" customFormat="1" ht="27" customHeight="1">
      <c r="A136" s="423" t="s">
        <v>637</v>
      </c>
      <c r="B136" s="401"/>
      <c r="C136" s="424">
        <v>997006519</v>
      </c>
      <c r="D136" s="333" t="s">
        <v>317</v>
      </c>
      <c r="E136" s="425" t="s">
        <v>189</v>
      </c>
      <c r="F136" s="404">
        <f>F132*5</f>
        <v>141.74</v>
      </c>
      <c r="G136" s="469"/>
      <c r="H136" s="426">
        <f>F136*G136</f>
        <v>0</v>
      </c>
      <c r="I136" s="427" t="s">
        <v>623</v>
      </c>
      <c r="J136" s="428"/>
      <c r="K136" s="429"/>
      <c r="L136" s="429"/>
      <c r="M136" s="429"/>
      <c r="N136" s="429"/>
      <c r="O136" s="429"/>
      <c r="P136" s="429"/>
      <c r="Q136" s="430"/>
      <c r="R136" s="430"/>
      <c r="S136" s="431"/>
      <c r="T136" s="430"/>
    </row>
    <row r="137" spans="1:20" s="473" customFormat="1" ht="27" customHeight="1">
      <c r="A137" s="423" t="s">
        <v>638</v>
      </c>
      <c r="B137" s="401"/>
      <c r="C137" s="424">
        <v>997013602</v>
      </c>
      <c r="D137" s="333" t="s">
        <v>318</v>
      </c>
      <c r="E137" s="425" t="s">
        <v>189</v>
      </c>
      <c r="F137" s="404">
        <f>F133</f>
        <v>28.348000000000003</v>
      </c>
      <c r="G137" s="469"/>
      <c r="H137" s="426">
        <f>F137*G137</f>
        <v>0</v>
      </c>
      <c r="I137" s="427" t="s">
        <v>623</v>
      </c>
      <c r="J137" s="428"/>
      <c r="K137" s="429"/>
      <c r="L137" s="429"/>
      <c r="M137" s="429"/>
      <c r="N137" s="429"/>
      <c r="O137" s="429"/>
      <c r="P137" s="429"/>
      <c r="Q137" s="430"/>
      <c r="R137" s="430"/>
      <c r="S137" s="431"/>
      <c r="T137" s="430"/>
    </row>
    <row r="138" spans="1:20" s="473" customFormat="1" ht="67.5" customHeight="1">
      <c r="A138" s="400"/>
      <c r="B138" s="401"/>
      <c r="C138" s="402"/>
      <c r="D138" s="348" t="s">
        <v>877</v>
      </c>
      <c r="E138" s="403"/>
      <c r="F138" s="404"/>
      <c r="G138" s="432"/>
      <c r="H138" s="416"/>
      <c r="I138" s="433"/>
      <c r="J138" s="741"/>
      <c r="L138" s="747"/>
      <c r="M138" s="747"/>
      <c r="N138" s="747"/>
    </row>
    <row r="139" spans="1:20" s="473" customFormat="1" ht="12.75">
      <c r="A139" s="411">
        <v>48</v>
      </c>
      <c r="B139" s="412" t="s">
        <v>220</v>
      </c>
      <c r="C139" s="413" t="s">
        <v>236</v>
      </c>
      <c r="D139" s="414" t="s">
        <v>705</v>
      </c>
      <c r="E139" s="414" t="s">
        <v>189</v>
      </c>
      <c r="F139" s="415">
        <f>SUM(F140)</f>
        <v>0.57999999999999996</v>
      </c>
      <c r="G139" s="416">
        <f>SUM(H141:H144)/F139</f>
        <v>0</v>
      </c>
      <c r="H139" s="416">
        <f>F139*G139</f>
        <v>0</v>
      </c>
      <c r="I139" s="743" t="s">
        <v>625</v>
      </c>
      <c r="J139" s="856"/>
    </row>
    <row r="140" spans="1:20" s="473" customFormat="1" ht="13.5" customHeight="1">
      <c r="A140" s="492"/>
      <c r="B140" s="493"/>
      <c r="C140" s="493"/>
      <c r="D140" s="515" t="s">
        <v>706</v>
      </c>
      <c r="E140" s="857"/>
      <c r="F140" s="500">
        <f>0.435+0.145</f>
        <v>0.57999999999999996</v>
      </c>
      <c r="G140" s="742"/>
      <c r="H140" s="742"/>
      <c r="I140" s="858"/>
      <c r="L140" s="859"/>
    </row>
    <row r="141" spans="1:20" s="473" customFormat="1" ht="27" customHeight="1">
      <c r="A141" s="423" t="s">
        <v>612</v>
      </c>
      <c r="B141" s="493"/>
      <c r="C141" s="424">
        <v>997013111</v>
      </c>
      <c r="D141" s="333" t="s">
        <v>313</v>
      </c>
      <c r="E141" s="425" t="s">
        <v>189</v>
      </c>
      <c r="F141" s="404">
        <f>F139</f>
        <v>0.57999999999999996</v>
      </c>
      <c r="G141" s="469"/>
      <c r="H141" s="426">
        <f>F141*G141</f>
        <v>0</v>
      </c>
      <c r="I141" s="427" t="s">
        <v>623</v>
      </c>
      <c r="J141" s="428"/>
      <c r="K141" s="429"/>
      <c r="L141" s="429"/>
      <c r="M141" s="429"/>
      <c r="N141" s="429"/>
      <c r="O141" s="429"/>
      <c r="P141" s="429"/>
      <c r="Q141" s="430"/>
      <c r="R141" s="430"/>
      <c r="S141" s="431"/>
      <c r="T141" s="860"/>
    </row>
    <row r="142" spans="1:20" s="473" customFormat="1" ht="13.5" customHeight="1">
      <c r="A142" s="423" t="s">
        <v>613</v>
      </c>
      <c r="B142" s="401"/>
      <c r="C142" s="424">
        <v>997006512</v>
      </c>
      <c r="D142" s="333" t="s">
        <v>315</v>
      </c>
      <c r="E142" s="425" t="s">
        <v>189</v>
      </c>
      <c r="F142" s="404">
        <f>F139</f>
        <v>0.57999999999999996</v>
      </c>
      <c r="G142" s="469"/>
      <c r="H142" s="426">
        <f>F142*G142</f>
        <v>0</v>
      </c>
      <c r="I142" s="427" t="s">
        <v>623</v>
      </c>
      <c r="J142" s="428"/>
      <c r="K142" s="429"/>
      <c r="L142" s="429"/>
      <c r="M142" s="429"/>
      <c r="N142" s="429"/>
      <c r="O142" s="429"/>
      <c r="P142" s="429"/>
      <c r="Q142" s="430"/>
      <c r="R142" s="430"/>
      <c r="S142" s="431"/>
      <c r="T142" s="430"/>
    </row>
    <row r="143" spans="1:20" s="473" customFormat="1" ht="27" customHeight="1">
      <c r="A143" s="423" t="s">
        <v>614</v>
      </c>
      <c r="B143" s="401"/>
      <c r="C143" s="424">
        <v>997006519</v>
      </c>
      <c r="D143" s="333" t="s">
        <v>317</v>
      </c>
      <c r="E143" s="425" t="s">
        <v>189</v>
      </c>
      <c r="F143" s="404">
        <f>F139*5</f>
        <v>2.9</v>
      </c>
      <c r="G143" s="469"/>
      <c r="H143" s="426">
        <f>F143*G143</f>
        <v>0</v>
      </c>
      <c r="I143" s="427" t="s">
        <v>623</v>
      </c>
      <c r="J143" s="428"/>
      <c r="K143" s="429"/>
      <c r="L143" s="429"/>
      <c r="M143" s="429"/>
      <c r="N143" s="429"/>
      <c r="O143" s="429"/>
      <c r="P143" s="429"/>
      <c r="Q143" s="430"/>
      <c r="R143" s="430"/>
      <c r="S143" s="431"/>
      <c r="T143" s="430"/>
    </row>
    <row r="144" spans="1:20" s="473" customFormat="1" ht="27" customHeight="1">
      <c r="A144" s="423" t="s">
        <v>615</v>
      </c>
      <c r="B144" s="401"/>
      <c r="C144" s="424">
        <v>997013607</v>
      </c>
      <c r="D144" s="333" t="s">
        <v>707</v>
      </c>
      <c r="E144" s="425" t="s">
        <v>189</v>
      </c>
      <c r="F144" s="404">
        <f>F140</f>
        <v>0.57999999999999996</v>
      </c>
      <c r="G144" s="469"/>
      <c r="H144" s="426">
        <f>F144*G144</f>
        <v>0</v>
      </c>
      <c r="I144" s="427" t="s">
        <v>623</v>
      </c>
      <c r="J144" s="428"/>
      <c r="K144" s="429"/>
      <c r="L144" s="429"/>
      <c r="M144" s="429"/>
      <c r="N144" s="429"/>
      <c r="O144" s="429"/>
      <c r="P144" s="429"/>
      <c r="Q144" s="430"/>
      <c r="R144" s="430"/>
      <c r="S144" s="431"/>
      <c r="T144" s="430"/>
    </row>
    <row r="145" spans="1:256" s="473" customFormat="1" ht="67.5" customHeight="1">
      <c r="A145" s="400"/>
      <c r="B145" s="401"/>
      <c r="C145" s="402"/>
      <c r="D145" s="348" t="s">
        <v>877</v>
      </c>
      <c r="E145" s="403"/>
      <c r="F145" s="404"/>
      <c r="G145" s="432"/>
      <c r="H145" s="416"/>
      <c r="I145" s="433"/>
      <c r="J145" s="741"/>
      <c r="L145" s="747"/>
      <c r="M145" s="747"/>
      <c r="N145" s="747"/>
    </row>
    <row r="146" spans="1:256" s="471" customFormat="1" ht="13.5" customHeight="1">
      <c r="A146" s="492"/>
      <c r="B146" s="492"/>
      <c r="C146" s="656" t="s">
        <v>245</v>
      </c>
      <c r="D146" s="656" t="s">
        <v>246</v>
      </c>
      <c r="E146" s="656"/>
      <c r="F146" s="657"/>
      <c r="G146" s="490"/>
      <c r="H146" s="490">
        <f>SUM(H147:H150)</f>
        <v>0</v>
      </c>
      <c r="I146" s="658"/>
    </row>
    <row r="147" spans="1:256" s="471" customFormat="1" ht="13.5" customHeight="1">
      <c r="A147" s="129">
        <v>49</v>
      </c>
      <c r="B147" s="812" t="s">
        <v>270</v>
      </c>
      <c r="C147" s="130">
        <v>998142251</v>
      </c>
      <c r="D147" s="130" t="s">
        <v>271</v>
      </c>
      <c r="E147" s="130" t="s">
        <v>189</v>
      </c>
      <c r="F147" s="185">
        <v>119.224</v>
      </c>
      <c r="G147" s="895"/>
      <c r="H147" s="180">
        <f>F147*G147</f>
        <v>0</v>
      </c>
      <c r="I147" s="506" t="s">
        <v>623</v>
      </c>
      <c r="J147" s="861"/>
      <c r="K147" s="790"/>
      <c r="L147" s="790"/>
      <c r="M147" s="790"/>
      <c r="N147" s="790"/>
      <c r="O147" s="790"/>
      <c r="P147" s="790"/>
      <c r="Q147" s="790"/>
      <c r="R147" s="790"/>
      <c r="S147" s="790"/>
      <c r="T147" s="790"/>
      <c r="U147" s="790"/>
      <c r="V147" s="790"/>
      <c r="W147" s="790"/>
      <c r="X147" s="790"/>
      <c r="Y147" s="790"/>
      <c r="Z147" s="790"/>
      <c r="AA147" s="790"/>
      <c r="AB147" s="790"/>
      <c r="AC147" s="790"/>
      <c r="AD147" s="790"/>
      <c r="AE147" s="790"/>
      <c r="AF147" s="790"/>
      <c r="AG147" s="790"/>
      <c r="AH147" s="790"/>
      <c r="AI147" s="790"/>
      <c r="AJ147" s="790"/>
      <c r="AK147" s="790"/>
      <c r="AL147" s="790"/>
      <c r="AM147" s="790"/>
      <c r="AN147" s="790"/>
      <c r="AO147" s="790"/>
      <c r="AP147" s="790"/>
      <c r="AQ147" s="790"/>
      <c r="AR147" s="790"/>
      <c r="AS147" s="790"/>
      <c r="AT147" s="790"/>
      <c r="AU147" s="790"/>
      <c r="AV147" s="790"/>
      <c r="AW147" s="790"/>
      <c r="AX147" s="790"/>
      <c r="AY147" s="790"/>
      <c r="AZ147" s="790"/>
      <c r="BA147" s="790"/>
      <c r="BB147" s="790"/>
      <c r="BC147" s="790"/>
      <c r="BD147" s="790"/>
      <c r="BE147" s="790"/>
      <c r="BF147" s="790"/>
      <c r="BG147" s="790"/>
      <c r="BH147" s="790"/>
      <c r="BI147" s="790"/>
      <c r="BJ147" s="790"/>
      <c r="BK147" s="790"/>
      <c r="BL147" s="790"/>
      <c r="BM147" s="790"/>
      <c r="BN147" s="790"/>
      <c r="BO147" s="790"/>
      <c r="BP147" s="790"/>
      <c r="BQ147" s="790"/>
      <c r="BR147" s="790"/>
      <c r="BS147" s="790"/>
      <c r="BT147" s="790"/>
      <c r="BU147" s="790"/>
      <c r="BV147" s="790"/>
      <c r="BW147" s="790"/>
      <c r="BX147" s="790"/>
      <c r="BY147" s="790"/>
      <c r="BZ147" s="790"/>
      <c r="CA147" s="790"/>
      <c r="CB147" s="790"/>
      <c r="CC147" s="790"/>
      <c r="CD147" s="790"/>
      <c r="CE147" s="790"/>
      <c r="CF147" s="790"/>
      <c r="CG147" s="790"/>
      <c r="CH147" s="790"/>
      <c r="CI147" s="790"/>
      <c r="CJ147" s="790"/>
      <c r="CK147" s="790"/>
      <c r="CL147" s="790"/>
      <c r="CM147" s="790"/>
      <c r="CN147" s="790"/>
      <c r="CO147" s="790"/>
      <c r="CP147" s="790"/>
      <c r="CQ147" s="790"/>
      <c r="CR147" s="790"/>
      <c r="CS147" s="790"/>
      <c r="CT147" s="790"/>
      <c r="CU147" s="790"/>
      <c r="CV147" s="790"/>
      <c r="CW147" s="790"/>
      <c r="CX147" s="790"/>
      <c r="CY147" s="790"/>
      <c r="CZ147" s="790"/>
      <c r="DA147" s="790"/>
      <c r="DB147" s="790"/>
      <c r="DC147" s="790"/>
      <c r="DD147" s="790"/>
      <c r="DE147" s="790"/>
      <c r="DF147" s="790"/>
      <c r="DG147" s="790"/>
      <c r="DH147" s="790"/>
      <c r="DI147" s="790"/>
      <c r="DJ147" s="790"/>
      <c r="DK147" s="790"/>
      <c r="DL147" s="790"/>
      <c r="DM147" s="790"/>
      <c r="DN147" s="790"/>
      <c r="DO147" s="790"/>
      <c r="DP147" s="790"/>
      <c r="DQ147" s="790"/>
      <c r="DR147" s="790"/>
      <c r="DS147" s="790"/>
      <c r="DT147" s="790"/>
      <c r="DU147" s="790"/>
      <c r="DV147" s="790"/>
      <c r="DW147" s="790"/>
      <c r="DX147" s="790"/>
      <c r="DY147" s="790"/>
      <c r="DZ147" s="790"/>
      <c r="EA147" s="790"/>
      <c r="EB147" s="790"/>
      <c r="EC147" s="790"/>
      <c r="ED147" s="790"/>
      <c r="EE147" s="790"/>
      <c r="EF147" s="790"/>
      <c r="EG147" s="790"/>
      <c r="EH147" s="790"/>
      <c r="EI147" s="790"/>
      <c r="EJ147" s="790"/>
      <c r="EK147" s="790"/>
      <c r="EL147" s="790"/>
      <c r="EM147" s="790"/>
      <c r="EN147" s="790"/>
      <c r="EO147" s="790"/>
      <c r="EP147" s="790"/>
      <c r="EQ147" s="790"/>
      <c r="ER147" s="790"/>
      <c r="ES147" s="790"/>
      <c r="ET147" s="790"/>
      <c r="EU147" s="790"/>
      <c r="EV147" s="790"/>
      <c r="EW147" s="790"/>
      <c r="EX147" s="790"/>
      <c r="EY147" s="790"/>
      <c r="EZ147" s="790"/>
      <c r="FA147" s="790"/>
      <c r="FB147" s="790"/>
      <c r="FC147" s="790"/>
      <c r="FD147" s="790"/>
      <c r="FE147" s="790"/>
      <c r="FF147" s="790"/>
      <c r="FG147" s="790"/>
      <c r="FH147" s="790"/>
      <c r="FI147" s="790"/>
      <c r="FJ147" s="790"/>
      <c r="FK147" s="790"/>
      <c r="FL147" s="790"/>
      <c r="FM147" s="790"/>
      <c r="FN147" s="790"/>
      <c r="FO147" s="790"/>
      <c r="FP147" s="790"/>
      <c r="FQ147" s="790"/>
      <c r="FR147" s="790"/>
      <c r="FS147" s="790"/>
      <c r="FT147" s="790"/>
      <c r="FU147" s="790"/>
      <c r="FV147" s="790"/>
      <c r="FW147" s="790"/>
      <c r="FX147" s="790"/>
      <c r="FY147" s="790"/>
      <c r="FZ147" s="790"/>
      <c r="GA147" s="790"/>
      <c r="GB147" s="790"/>
      <c r="GC147" s="790"/>
      <c r="GD147" s="790"/>
      <c r="GE147" s="790"/>
      <c r="GF147" s="790"/>
      <c r="GG147" s="790"/>
      <c r="GH147" s="790"/>
      <c r="GI147" s="790"/>
      <c r="GJ147" s="790"/>
      <c r="GK147" s="790"/>
      <c r="GL147" s="790"/>
      <c r="GM147" s="790"/>
      <c r="GN147" s="790"/>
      <c r="GO147" s="790"/>
      <c r="GP147" s="790"/>
      <c r="GQ147" s="790"/>
      <c r="GR147" s="790"/>
      <c r="GS147" s="790"/>
      <c r="GT147" s="790"/>
      <c r="GU147" s="790"/>
      <c r="GV147" s="790"/>
      <c r="GW147" s="790"/>
      <c r="GX147" s="790"/>
      <c r="GY147" s="790"/>
      <c r="GZ147" s="790"/>
      <c r="HA147" s="790"/>
      <c r="HB147" s="790"/>
      <c r="HC147" s="790"/>
      <c r="HD147" s="790"/>
      <c r="HE147" s="790"/>
      <c r="HF147" s="790"/>
      <c r="HG147" s="790"/>
      <c r="HH147" s="790"/>
      <c r="HI147" s="790"/>
      <c r="HJ147" s="790"/>
      <c r="HK147" s="790"/>
      <c r="HL147" s="790"/>
      <c r="HM147" s="790"/>
      <c r="HN147" s="790"/>
      <c r="HO147" s="790"/>
      <c r="HP147" s="790"/>
      <c r="HQ147" s="790"/>
      <c r="HR147" s="790"/>
      <c r="HS147" s="790"/>
      <c r="HT147" s="790"/>
      <c r="HU147" s="790"/>
      <c r="HV147" s="790"/>
      <c r="HW147" s="790"/>
      <c r="HX147" s="790"/>
      <c r="HY147" s="790"/>
      <c r="HZ147" s="790"/>
      <c r="IA147" s="790"/>
      <c r="IB147" s="790"/>
      <c r="IC147" s="790"/>
      <c r="ID147" s="790"/>
      <c r="IE147" s="790"/>
      <c r="IF147" s="790"/>
      <c r="IG147" s="790"/>
      <c r="IH147" s="790"/>
      <c r="II147" s="790"/>
      <c r="IJ147" s="790"/>
      <c r="IK147" s="790"/>
      <c r="IL147" s="790"/>
      <c r="IM147" s="790"/>
      <c r="IN147" s="790"/>
      <c r="IO147" s="790"/>
      <c r="IP147" s="790"/>
      <c r="IQ147" s="790"/>
      <c r="IR147" s="790"/>
      <c r="IS147" s="790"/>
      <c r="IT147" s="790"/>
      <c r="IU147" s="790"/>
      <c r="IV147" s="790"/>
    </row>
    <row r="148" spans="1:256" s="286" customFormat="1" ht="13.5" customHeight="1">
      <c r="A148" s="326">
        <v>50</v>
      </c>
      <c r="B148" s="328">
        <v>231</v>
      </c>
      <c r="C148" s="328">
        <v>998231311</v>
      </c>
      <c r="D148" s="328" t="s">
        <v>248</v>
      </c>
      <c r="E148" s="328" t="s">
        <v>189</v>
      </c>
      <c r="F148" s="329">
        <f>(0.3854+0.77)/1000+0.38</f>
        <v>0.38115539999999998</v>
      </c>
      <c r="G148" s="468"/>
      <c r="H148" s="330">
        <f>F148*G148</f>
        <v>0</v>
      </c>
      <c r="I148" s="331" t="s">
        <v>623</v>
      </c>
      <c r="J148" s="759"/>
    </row>
    <row r="149" spans="1:256" s="471" customFormat="1" ht="13.5" customHeight="1">
      <c r="A149" s="492">
        <v>51</v>
      </c>
      <c r="B149" s="493" t="s">
        <v>249</v>
      </c>
      <c r="C149" s="493" t="s">
        <v>250</v>
      </c>
      <c r="D149" s="493" t="s">
        <v>251</v>
      </c>
      <c r="E149" s="493" t="s">
        <v>252</v>
      </c>
      <c r="F149" s="507">
        <f>F150</f>
        <v>20</v>
      </c>
      <c r="G149" s="144"/>
      <c r="H149" s="495">
        <f>F149*G149</f>
        <v>0</v>
      </c>
      <c r="I149" s="506" t="s">
        <v>623</v>
      </c>
      <c r="J149" s="514"/>
    </row>
    <row r="150" spans="1:256" s="471" customFormat="1" ht="27" customHeight="1">
      <c r="A150" s="492"/>
      <c r="B150" s="493"/>
      <c r="C150" s="693"/>
      <c r="D150" s="515" t="s">
        <v>272</v>
      </c>
      <c r="E150" s="693"/>
      <c r="F150" s="694">
        <v>20</v>
      </c>
      <c r="G150" s="695"/>
      <c r="H150" s="695"/>
      <c r="I150" s="696"/>
    </row>
    <row r="151" spans="1:256" s="286" customFormat="1" ht="21" customHeight="1">
      <c r="A151" s="441"/>
      <c r="B151" s="442"/>
      <c r="C151" s="442"/>
      <c r="D151" s="442" t="s">
        <v>19</v>
      </c>
      <c r="E151" s="442"/>
      <c r="F151" s="443"/>
      <c r="G151" s="444"/>
      <c r="H151" s="444">
        <f>H9</f>
        <v>0</v>
      </c>
    </row>
    <row r="152" spans="1:256" s="473" customFormat="1" ht="13.5" customHeight="1">
      <c r="A152" s="862"/>
      <c r="B152" s="862"/>
      <c r="C152" s="863"/>
      <c r="D152" s="863"/>
      <c r="E152" s="864"/>
      <c r="F152" s="865"/>
      <c r="G152" s="866"/>
      <c r="H152" s="866"/>
      <c r="I152" s="867"/>
      <c r="J152" s="792"/>
      <c r="K152" s="792"/>
      <c r="L152" s="792"/>
      <c r="M152" s="792"/>
      <c r="N152" s="792"/>
      <c r="O152" s="792"/>
      <c r="P152" s="792"/>
      <c r="Q152" s="792"/>
      <c r="R152" s="792"/>
      <c r="S152" s="792"/>
      <c r="T152" s="792"/>
      <c r="U152" s="792"/>
      <c r="V152" s="792"/>
      <c r="W152" s="792"/>
      <c r="X152" s="792"/>
      <c r="Y152" s="792"/>
      <c r="Z152" s="792"/>
      <c r="AA152" s="792"/>
      <c r="AB152" s="792"/>
      <c r="AC152" s="792"/>
      <c r="AD152" s="792"/>
      <c r="AE152" s="792"/>
      <c r="AF152" s="792"/>
      <c r="AG152" s="792"/>
      <c r="AH152" s="792"/>
      <c r="AI152" s="792"/>
      <c r="AJ152" s="792"/>
      <c r="AK152" s="792"/>
      <c r="AL152" s="792"/>
      <c r="AM152" s="792"/>
      <c r="AN152" s="792"/>
      <c r="AO152" s="792"/>
      <c r="AP152" s="792"/>
      <c r="AQ152" s="792"/>
      <c r="AR152" s="792"/>
      <c r="AS152" s="792"/>
      <c r="AT152" s="792"/>
      <c r="AU152" s="792"/>
      <c r="AV152" s="792"/>
      <c r="AW152" s="792"/>
      <c r="AX152" s="792"/>
      <c r="AY152" s="792"/>
      <c r="AZ152" s="792"/>
      <c r="BA152" s="792"/>
      <c r="BB152" s="792"/>
      <c r="BC152" s="792"/>
      <c r="BD152" s="792"/>
      <c r="BE152" s="792"/>
      <c r="BF152" s="792"/>
      <c r="BG152" s="792"/>
      <c r="BH152" s="792"/>
      <c r="BI152" s="792"/>
      <c r="BJ152" s="792"/>
      <c r="BK152" s="792"/>
      <c r="BL152" s="792"/>
      <c r="BM152" s="792"/>
      <c r="BN152" s="792"/>
      <c r="BO152" s="792"/>
      <c r="BP152" s="792"/>
      <c r="BQ152" s="792"/>
      <c r="BR152" s="792"/>
      <c r="BS152" s="792"/>
      <c r="BT152" s="792"/>
      <c r="BU152" s="792"/>
      <c r="BV152" s="792"/>
      <c r="BW152" s="792"/>
      <c r="BX152" s="792"/>
      <c r="BY152" s="792"/>
      <c r="BZ152" s="792"/>
      <c r="CA152" s="792"/>
      <c r="CB152" s="792"/>
      <c r="CC152" s="792"/>
      <c r="CD152" s="792"/>
      <c r="CE152" s="792"/>
      <c r="CF152" s="792"/>
      <c r="CG152" s="792"/>
      <c r="CH152" s="792"/>
      <c r="CI152" s="792"/>
      <c r="CJ152" s="792"/>
      <c r="CK152" s="792"/>
      <c r="CL152" s="792"/>
      <c r="CM152" s="792"/>
      <c r="CN152" s="792"/>
      <c r="CO152" s="792"/>
      <c r="CP152" s="792"/>
      <c r="CQ152" s="792"/>
      <c r="CR152" s="792"/>
      <c r="CS152" s="792"/>
      <c r="CT152" s="792"/>
      <c r="CU152" s="792"/>
      <c r="CV152" s="792"/>
      <c r="CW152" s="792"/>
      <c r="CX152" s="792"/>
      <c r="CY152" s="792"/>
      <c r="CZ152" s="792"/>
      <c r="DA152" s="792"/>
      <c r="DB152" s="792"/>
      <c r="DC152" s="792"/>
      <c r="DD152" s="792"/>
      <c r="DE152" s="792"/>
      <c r="DF152" s="792"/>
      <c r="DG152" s="792"/>
      <c r="DH152" s="792"/>
      <c r="DI152" s="792"/>
      <c r="DJ152" s="792"/>
      <c r="DK152" s="792"/>
      <c r="DL152" s="792"/>
      <c r="DM152" s="792"/>
      <c r="DN152" s="792"/>
      <c r="DO152" s="792"/>
      <c r="DP152" s="792"/>
      <c r="DQ152" s="792"/>
      <c r="DR152" s="792"/>
      <c r="DS152" s="792"/>
      <c r="DT152" s="792"/>
      <c r="DU152" s="792"/>
      <c r="DV152" s="792"/>
      <c r="DW152" s="792"/>
      <c r="DX152" s="792"/>
      <c r="DY152" s="792"/>
      <c r="DZ152" s="792"/>
      <c r="EA152" s="792"/>
      <c r="EB152" s="792"/>
      <c r="EC152" s="792"/>
      <c r="ED152" s="792"/>
      <c r="EE152" s="792"/>
      <c r="EF152" s="792"/>
      <c r="EG152" s="792"/>
      <c r="EH152" s="792"/>
      <c r="EI152" s="792"/>
      <c r="EJ152" s="792"/>
      <c r="EK152" s="792"/>
      <c r="EL152" s="792"/>
      <c r="EM152" s="792"/>
      <c r="EN152" s="792"/>
      <c r="EO152" s="792"/>
      <c r="EP152" s="792"/>
      <c r="EQ152" s="792"/>
      <c r="ER152" s="792"/>
      <c r="ES152" s="792"/>
      <c r="ET152" s="792"/>
      <c r="EU152" s="792"/>
      <c r="EV152" s="792"/>
      <c r="EW152" s="792"/>
      <c r="EX152" s="792"/>
      <c r="EY152" s="792"/>
      <c r="EZ152" s="792"/>
      <c r="FA152" s="792"/>
      <c r="FB152" s="792"/>
      <c r="FC152" s="792"/>
      <c r="FD152" s="792"/>
      <c r="FE152" s="792"/>
      <c r="FF152" s="792"/>
      <c r="FG152" s="792"/>
      <c r="FH152" s="792"/>
      <c r="FI152" s="792"/>
      <c r="FJ152" s="792"/>
      <c r="FK152" s="792"/>
      <c r="FL152" s="792"/>
      <c r="FM152" s="792"/>
      <c r="FN152" s="792"/>
      <c r="FO152" s="792"/>
      <c r="FP152" s="792"/>
      <c r="FQ152" s="792"/>
      <c r="FR152" s="792"/>
      <c r="FS152" s="792"/>
      <c r="FT152" s="792"/>
      <c r="FU152" s="792"/>
      <c r="FV152" s="792"/>
      <c r="FW152" s="792"/>
      <c r="FX152" s="792"/>
      <c r="FY152" s="792"/>
      <c r="FZ152" s="792"/>
      <c r="GA152" s="792"/>
      <c r="GB152" s="792"/>
      <c r="GC152" s="792"/>
      <c r="GD152" s="792"/>
      <c r="GE152" s="792"/>
      <c r="GF152" s="792"/>
      <c r="GG152" s="792"/>
      <c r="GH152" s="792"/>
      <c r="GI152" s="792"/>
      <c r="GJ152" s="792"/>
      <c r="GK152" s="792"/>
      <c r="GL152" s="792"/>
      <c r="GM152" s="792"/>
      <c r="GN152" s="792"/>
      <c r="GO152" s="792"/>
      <c r="GP152" s="792"/>
      <c r="GQ152" s="792"/>
      <c r="GR152" s="792"/>
      <c r="GS152" s="792"/>
      <c r="GT152" s="792"/>
      <c r="GU152" s="792"/>
      <c r="GV152" s="792"/>
      <c r="GW152" s="792"/>
      <c r="GX152" s="792"/>
      <c r="GY152" s="792"/>
      <c r="GZ152" s="792"/>
      <c r="HA152" s="792"/>
      <c r="HB152" s="792"/>
      <c r="HC152" s="792"/>
      <c r="HD152" s="792"/>
      <c r="HE152" s="792"/>
      <c r="HF152" s="792"/>
      <c r="HG152" s="792"/>
      <c r="HH152" s="792"/>
      <c r="HI152" s="792"/>
      <c r="HJ152" s="792"/>
      <c r="HK152" s="792"/>
      <c r="HL152" s="792"/>
      <c r="HM152" s="792"/>
      <c r="HN152" s="792"/>
      <c r="HO152" s="792"/>
      <c r="HP152" s="792"/>
      <c r="HQ152" s="792"/>
      <c r="HR152" s="792"/>
      <c r="HS152" s="792"/>
      <c r="HT152" s="792"/>
      <c r="HU152" s="792"/>
      <c r="HV152" s="792"/>
      <c r="HW152" s="792"/>
      <c r="HX152" s="792"/>
      <c r="HY152" s="792"/>
      <c r="HZ152" s="792"/>
      <c r="IA152" s="792"/>
      <c r="IB152" s="792"/>
      <c r="IC152" s="792"/>
      <c r="ID152" s="792"/>
      <c r="IE152" s="792"/>
      <c r="IF152" s="792"/>
      <c r="IG152" s="792"/>
      <c r="IH152" s="792"/>
      <c r="II152" s="792"/>
      <c r="IJ152" s="792"/>
      <c r="IK152" s="792"/>
      <c r="IL152" s="792"/>
      <c r="IM152" s="792"/>
      <c r="IN152" s="792"/>
      <c r="IO152" s="792"/>
      <c r="IP152" s="792"/>
      <c r="IQ152" s="792"/>
      <c r="IR152" s="792"/>
      <c r="IS152" s="792"/>
      <c r="IT152" s="792"/>
      <c r="IU152" s="792"/>
      <c r="IV152" s="792"/>
    </row>
    <row r="153" spans="1:256" s="473" customFormat="1" ht="13.5" customHeight="1">
      <c r="A153" s="868" t="s">
        <v>102</v>
      </c>
      <c r="B153" s="869"/>
      <c r="C153" s="870"/>
      <c r="D153" s="773" t="s">
        <v>540</v>
      </c>
      <c r="E153" s="871"/>
      <c r="F153" s="872"/>
      <c r="G153" s="873"/>
      <c r="H153" s="874">
        <f>H151</f>
        <v>0</v>
      </c>
      <c r="I153" s="875"/>
      <c r="J153" s="792"/>
      <c r="K153" s="792"/>
      <c r="L153" s="792"/>
      <c r="M153" s="792"/>
      <c r="N153" s="792"/>
      <c r="O153" s="792"/>
      <c r="P153" s="792"/>
      <c r="Q153" s="792"/>
      <c r="R153" s="792"/>
      <c r="S153" s="792"/>
      <c r="T153" s="792"/>
      <c r="U153" s="792"/>
      <c r="V153" s="792"/>
      <c r="W153" s="792"/>
      <c r="X153" s="792"/>
      <c r="Y153" s="792"/>
      <c r="Z153" s="792"/>
      <c r="AA153" s="792"/>
      <c r="AB153" s="792"/>
      <c r="AC153" s="792"/>
      <c r="AD153" s="792"/>
      <c r="AE153" s="792"/>
      <c r="AF153" s="792"/>
      <c r="AG153" s="792"/>
      <c r="AH153" s="792"/>
      <c r="AI153" s="792"/>
      <c r="AJ153" s="792"/>
      <c r="AK153" s="792"/>
      <c r="AL153" s="792"/>
      <c r="AM153" s="792"/>
      <c r="AN153" s="792"/>
      <c r="AO153" s="792"/>
      <c r="AP153" s="792"/>
      <c r="AQ153" s="792"/>
      <c r="AR153" s="792"/>
      <c r="AS153" s="792"/>
      <c r="AT153" s="792"/>
      <c r="AU153" s="792"/>
      <c r="AV153" s="792"/>
      <c r="AW153" s="792"/>
      <c r="AX153" s="792"/>
      <c r="AY153" s="792"/>
      <c r="AZ153" s="792"/>
      <c r="BA153" s="792"/>
      <c r="BB153" s="792"/>
      <c r="BC153" s="792"/>
      <c r="BD153" s="792"/>
      <c r="BE153" s="792"/>
      <c r="BF153" s="792"/>
      <c r="BG153" s="792"/>
      <c r="BH153" s="792"/>
      <c r="BI153" s="792"/>
      <c r="BJ153" s="792"/>
      <c r="BK153" s="792"/>
      <c r="BL153" s="792"/>
      <c r="BM153" s="792"/>
      <c r="BN153" s="792"/>
      <c r="BO153" s="792"/>
      <c r="BP153" s="792"/>
      <c r="BQ153" s="792"/>
      <c r="BR153" s="792"/>
      <c r="BS153" s="792"/>
      <c r="BT153" s="792"/>
      <c r="BU153" s="792"/>
      <c r="BV153" s="792"/>
      <c r="BW153" s="792"/>
      <c r="BX153" s="792"/>
      <c r="BY153" s="792"/>
      <c r="BZ153" s="792"/>
      <c r="CA153" s="792"/>
      <c r="CB153" s="792"/>
      <c r="CC153" s="792"/>
      <c r="CD153" s="792"/>
      <c r="CE153" s="792"/>
      <c r="CF153" s="792"/>
      <c r="CG153" s="792"/>
      <c r="CH153" s="792"/>
      <c r="CI153" s="792"/>
      <c r="CJ153" s="792"/>
      <c r="CK153" s="792"/>
      <c r="CL153" s="792"/>
      <c r="CM153" s="792"/>
      <c r="CN153" s="792"/>
      <c r="CO153" s="792"/>
      <c r="CP153" s="792"/>
      <c r="CQ153" s="792"/>
      <c r="CR153" s="792"/>
      <c r="CS153" s="792"/>
      <c r="CT153" s="792"/>
      <c r="CU153" s="792"/>
      <c r="CV153" s="792"/>
      <c r="CW153" s="792"/>
      <c r="CX153" s="792"/>
      <c r="CY153" s="792"/>
      <c r="CZ153" s="792"/>
      <c r="DA153" s="792"/>
      <c r="DB153" s="792"/>
      <c r="DC153" s="792"/>
      <c r="DD153" s="792"/>
      <c r="DE153" s="792"/>
      <c r="DF153" s="792"/>
      <c r="DG153" s="792"/>
      <c r="DH153" s="792"/>
      <c r="DI153" s="792"/>
      <c r="DJ153" s="792"/>
      <c r="DK153" s="792"/>
      <c r="DL153" s="792"/>
      <c r="DM153" s="792"/>
      <c r="DN153" s="792"/>
      <c r="DO153" s="792"/>
      <c r="DP153" s="792"/>
      <c r="DQ153" s="792"/>
      <c r="DR153" s="792"/>
      <c r="DS153" s="792"/>
      <c r="DT153" s="792"/>
      <c r="DU153" s="792"/>
      <c r="DV153" s="792"/>
      <c r="DW153" s="792"/>
      <c r="DX153" s="792"/>
      <c r="DY153" s="792"/>
      <c r="DZ153" s="792"/>
      <c r="EA153" s="792"/>
      <c r="EB153" s="792"/>
      <c r="EC153" s="792"/>
      <c r="ED153" s="792"/>
      <c r="EE153" s="792"/>
      <c r="EF153" s="792"/>
      <c r="EG153" s="792"/>
      <c r="EH153" s="792"/>
      <c r="EI153" s="792"/>
      <c r="EJ153" s="792"/>
      <c r="EK153" s="792"/>
      <c r="EL153" s="792"/>
      <c r="EM153" s="792"/>
      <c r="EN153" s="792"/>
      <c r="EO153" s="792"/>
      <c r="EP153" s="792"/>
      <c r="EQ153" s="792"/>
      <c r="ER153" s="792"/>
      <c r="ES153" s="792"/>
      <c r="ET153" s="792"/>
      <c r="EU153" s="792"/>
      <c r="EV153" s="792"/>
      <c r="EW153" s="792"/>
      <c r="EX153" s="792"/>
      <c r="EY153" s="792"/>
      <c r="EZ153" s="792"/>
      <c r="FA153" s="792"/>
      <c r="FB153" s="792"/>
      <c r="FC153" s="792"/>
      <c r="FD153" s="792"/>
      <c r="FE153" s="792"/>
      <c r="FF153" s="792"/>
      <c r="FG153" s="792"/>
      <c r="FH153" s="792"/>
      <c r="FI153" s="792"/>
      <c r="FJ153" s="792"/>
      <c r="FK153" s="792"/>
      <c r="FL153" s="792"/>
      <c r="FM153" s="792"/>
      <c r="FN153" s="792"/>
      <c r="FO153" s="792"/>
      <c r="FP153" s="792"/>
      <c r="FQ153" s="792"/>
      <c r="FR153" s="792"/>
      <c r="FS153" s="792"/>
      <c r="FT153" s="792"/>
      <c r="FU153" s="792"/>
      <c r="FV153" s="792"/>
      <c r="FW153" s="792"/>
      <c r="FX153" s="792"/>
      <c r="FY153" s="792"/>
      <c r="FZ153" s="792"/>
      <c r="GA153" s="792"/>
      <c r="GB153" s="792"/>
      <c r="GC153" s="792"/>
      <c r="GD153" s="792"/>
      <c r="GE153" s="792"/>
      <c r="GF153" s="792"/>
      <c r="GG153" s="792"/>
      <c r="GH153" s="792"/>
      <c r="GI153" s="792"/>
      <c r="GJ153" s="792"/>
      <c r="GK153" s="792"/>
      <c r="GL153" s="792"/>
      <c r="GM153" s="792"/>
      <c r="GN153" s="792"/>
      <c r="GO153" s="792"/>
      <c r="GP153" s="792"/>
      <c r="GQ153" s="792"/>
      <c r="GR153" s="792"/>
      <c r="GS153" s="792"/>
      <c r="GT153" s="792"/>
      <c r="GU153" s="792"/>
      <c r="GV153" s="792"/>
      <c r="GW153" s="792"/>
      <c r="GX153" s="792"/>
      <c r="GY153" s="792"/>
      <c r="GZ153" s="792"/>
      <c r="HA153" s="792"/>
      <c r="HB153" s="792"/>
      <c r="HC153" s="792"/>
      <c r="HD153" s="792"/>
      <c r="HE153" s="792"/>
      <c r="HF153" s="792"/>
      <c r="HG153" s="792"/>
      <c r="HH153" s="792"/>
      <c r="HI153" s="792"/>
      <c r="HJ153" s="792"/>
      <c r="HK153" s="792"/>
      <c r="HL153" s="792"/>
      <c r="HM153" s="792"/>
      <c r="HN153" s="792"/>
      <c r="HO153" s="792"/>
      <c r="HP153" s="792"/>
      <c r="HQ153" s="792"/>
      <c r="HR153" s="792"/>
      <c r="HS153" s="792"/>
      <c r="HT153" s="792"/>
      <c r="HU153" s="792"/>
      <c r="HV153" s="792"/>
      <c r="HW153" s="792"/>
      <c r="HX153" s="792"/>
      <c r="HY153" s="792"/>
      <c r="HZ153" s="792"/>
      <c r="IA153" s="792"/>
      <c r="IB153" s="792"/>
      <c r="IC153" s="792"/>
      <c r="ID153" s="792"/>
      <c r="IE153" s="792"/>
      <c r="IF153" s="792"/>
      <c r="IG153" s="792"/>
      <c r="IH153" s="792"/>
      <c r="II153" s="792"/>
      <c r="IJ153" s="792"/>
      <c r="IK153" s="792"/>
      <c r="IL153" s="792"/>
      <c r="IM153" s="792"/>
      <c r="IN153" s="792"/>
      <c r="IO153" s="792"/>
      <c r="IP153" s="792"/>
      <c r="IQ153" s="792"/>
      <c r="IR153" s="792"/>
      <c r="IS153" s="792"/>
      <c r="IT153" s="792"/>
      <c r="IU153" s="792"/>
      <c r="IV153" s="792"/>
    </row>
    <row r="154" spans="1:256" s="473" customFormat="1" ht="13.5" customHeight="1">
      <c r="A154" s="876"/>
      <c r="B154" s="877"/>
      <c r="C154" s="877"/>
      <c r="D154" s="878"/>
      <c r="E154" s="879"/>
      <c r="F154" s="880"/>
      <c r="G154" s="881"/>
      <c r="H154" s="882"/>
      <c r="I154" s="791"/>
      <c r="J154" s="792"/>
      <c r="K154" s="792"/>
      <c r="L154" s="792"/>
      <c r="M154" s="792"/>
      <c r="N154" s="792"/>
      <c r="O154" s="792"/>
      <c r="P154" s="792"/>
      <c r="Q154" s="792"/>
      <c r="R154" s="792"/>
      <c r="S154" s="792"/>
      <c r="T154" s="792"/>
      <c r="U154" s="792"/>
      <c r="V154" s="792"/>
      <c r="W154" s="792"/>
      <c r="X154" s="792"/>
      <c r="Y154" s="792"/>
      <c r="Z154" s="792"/>
      <c r="AA154" s="792"/>
      <c r="AB154" s="792"/>
      <c r="AC154" s="792"/>
      <c r="AD154" s="792"/>
      <c r="AE154" s="792"/>
      <c r="AF154" s="792"/>
      <c r="AG154" s="792"/>
      <c r="AH154" s="792"/>
      <c r="AI154" s="792"/>
      <c r="AJ154" s="792"/>
      <c r="AK154" s="792"/>
      <c r="AL154" s="792"/>
      <c r="AM154" s="792"/>
      <c r="AN154" s="792"/>
      <c r="AO154" s="792"/>
      <c r="AP154" s="792"/>
      <c r="AQ154" s="792"/>
      <c r="AR154" s="792"/>
      <c r="AS154" s="792"/>
      <c r="AT154" s="792"/>
      <c r="AU154" s="792"/>
      <c r="AV154" s="792"/>
      <c r="AW154" s="792"/>
      <c r="AX154" s="792"/>
      <c r="AY154" s="792"/>
      <c r="AZ154" s="792"/>
      <c r="BA154" s="792"/>
      <c r="BB154" s="792"/>
      <c r="BC154" s="792"/>
      <c r="BD154" s="792"/>
      <c r="BE154" s="792"/>
      <c r="BF154" s="792"/>
      <c r="BG154" s="792"/>
      <c r="BH154" s="792"/>
      <c r="BI154" s="792"/>
      <c r="BJ154" s="792"/>
      <c r="BK154" s="792"/>
      <c r="BL154" s="792"/>
      <c r="BM154" s="792"/>
      <c r="BN154" s="792"/>
      <c r="BO154" s="792"/>
      <c r="BP154" s="792"/>
      <c r="BQ154" s="792"/>
      <c r="BR154" s="792"/>
      <c r="BS154" s="792"/>
      <c r="BT154" s="792"/>
      <c r="BU154" s="792"/>
      <c r="BV154" s="792"/>
      <c r="BW154" s="792"/>
      <c r="BX154" s="792"/>
      <c r="BY154" s="792"/>
      <c r="BZ154" s="792"/>
      <c r="CA154" s="792"/>
      <c r="CB154" s="792"/>
      <c r="CC154" s="792"/>
      <c r="CD154" s="792"/>
      <c r="CE154" s="792"/>
      <c r="CF154" s="792"/>
      <c r="CG154" s="792"/>
      <c r="CH154" s="792"/>
      <c r="CI154" s="792"/>
      <c r="CJ154" s="792"/>
      <c r="CK154" s="792"/>
      <c r="CL154" s="792"/>
      <c r="CM154" s="792"/>
      <c r="CN154" s="792"/>
      <c r="CO154" s="792"/>
      <c r="CP154" s="792"/>
      <c r="CQ154" s="792"/>
      <c r="CR154" s="792"/>
      <c r="CS154" s="792"/>
      <c r="CT154" s="792"/>
      <c r="CU154" s="792"/>
      <c r="CV154" s="792"/>
      <c r="CW154" s="792"/>
      <c r="CX154" s="792"/>
      <c r="CY154" s="792"/>
      <c r="CZ154" s="792"/>
      <c r="DA154" s="792"/>
      <c r="DB154" s="792"/>
      <c r="DC154" s="792"/>
      <c r="DD154" s="792"/>
      <c r="DE154" s="792"/>
      <c r="DF154" s="792"/>
      <c r="DG154" s="792"/>
      <c r="DH154" s="792"/>
      <c r="DI154" s="792"/>
      <c r="DJ154" s="792"/>
      <c r="DK154" s="792"/>
      <c r="DL154" s="792"/>
      <c r="DM154" s="792"/>
      <c r="DN154" s="792"/>
      <c r="DO154" s="792"/>
      <c r="DP154" s="792"/>
      <c r="DQ154" s="792"/>
      <c r="DR154" s="792"/>
      <c r="DS154" s="792"/>
      <c r="DT154" s="792"/>
      <c r="DU154" s="792"/>
      <c r="DV154" s="792"/>
      <c r="DW154" s="792"/>
      <c r="DX154" s="792"/>
      <c r="DY154" s="792"/>
      <c r="DZ154" s="792"/>
      <c r="EA154" s="792"/>
      <c r="EB154" s="792"/>
      <c r="EC154" s="792"/>
      <c r="ED154" s="792"/>
      <c r="EE154" s="792"/>
      <c r="EF154" s="792"/>
      <c r="EG154" s="792"/>
      <c r="EH154" s="792"/>
      <c r="EI154" s="792"/>
      <c r="EJ154" s="792"/>
      <c r="EK154" s="792"/>
      <c r="EL154" s="792"/>
      <c r="EM154" s="792"/>
      <c r="EN154" s="792"/>
      <c r="EO154" s="792"/>
      <c r="EP154" s="792"/>
      <c r="EQ154" s="792"/>
      <c r="ER154" s="792"/>
      <c r="ES154" s="792"/>
      <c r="ET154" s="792"/>
      <c r="EU154" s="792"/>
      <c r="EV154" s="792"/>
      <c r="EW154" s="792"/>
      <c r="EX154" s="792"/>
      <c r="EY154" s="792"/>
      <c r="EZ154" s="792"/>
      <c r="FA154" s="792"/>
      <c r="FB154" s="792"/>
      <c r="FC154" s="792"/>
      <c r="FD154" s="792"/>
      <c r="FE154" s="792"/>
      <c r="FF154" s="792"/>
      <c r="FG154" s="792"/>
      <c r="FH154" s="792"/>
      <c r="FI154" s="792"/>
      <c r="FJ154" s="792"/>
      <c r="FK154" s="792"/>
      <c r="FL154" s="792"/>
      <c r="FM154" s="792"/>
      <c r="FN154" s="792"/>
      <c r="FO154" s="792"/>
      <c r="FP154" s="792"/>
      <c r="FQ154" s="792"/>
      <c r="FR154" s="792"/>
      <c r="FS154" s="792"/>
      <c r="FT154" s="792"/>
      <c r="FU154" s="792"/>
      <c r="FV154" s="792"/>
      <c r="FW154" s="792"/>
      <c r="FX154" s="792"/>
      <c r="FY154" s="792"/>
      <c r="FZ154" s="792"/>
      <c r="GA154" s="792"/>
      <c r="GB154" s="792"/>
      <c r="GC154" s="792"/>
      <c r="GD154" s="792"/>
      <c r="GE154" s="792"/>
      <c r="GF154" s="792"/>
      <c r="GG154" s="792"/>
      <c r="GH154" s="792"/>
      <c r="GI154" s="792"/>
      <c r="GJ154" s="792"/>
      <c r="GK154" s="792"/>
      <c r="GL154" s="792"/>
      <c r="GM154" s="792"/>
      <c r="GN154" s="792"/>
      <c r="GO154" s="792"/>
      <c r="GP154" s="792"/>
      <c r="GQ154" s="792"/>
      <c r="GR154" s="792"/>
      <c r="GS154" s="792"/>
      <c r="GT154" s="792"/>
      <c r="GU154" s="792"/>
      <c r="GV154" s="792"/>
      <c r="GW154" s="792"/>
      <c r="GX154" s="792"/>
      <c r="GY154" s="792"/>
      <c r="GZ154" s="792"/>
      <c r="HA154" s="792"/>
      <c r="HB154" s="792"/>
      <c r="HC154" s="792"/>
      <c r="HD154" s="792"/>
      <c r="HE154" s="792"/>
      <c r="HF154" s="792"/>
      <c r="HG154" s="792"/>
      <c r="HH154" s="792"/>
      <c r="HI154" s="792"/>
      <c r="HJ154" s="792"/>
      <c r="HK154" s="792"/>
      <c r="HL154" s="792"/>
      <c r="HM154" s="792"/>
      <c r="HN154" s="792"/>
      <c r="HO154" s="792"/>
      <c r="HP154" s="792"/>
      <c r="HQ154" s="792"/>
      <c r="HR154" s="792"/>
      <c r="HS154" s="792"/>
      <c r="HT154" s="792"/>
      <c r="HU154" s="792"/>
      <c r="HV154" s="792"/>
      <c r="HW154" s="792"/>
      <c r="HX154" s="792"/>
      <c r="HY154" s="792"/>
      <c r="HZ154" s="792"/>
      <c r="IA154" s="792"/>
      <c r="IB154" s="792"/>
      <c r="IC154" s="792"/>
      <c r="ID154" s="792"/>
      <c r="IE154" s="792"/>
      <c r="IF154" s="792"/>
      <c r="IG154" s="792"/>
      <c r="IH154" s="792"/>
      <c r="II154" s="792"/>
      <c r="IJ154" s="792"/>
      <c r="IK154" s="792"/>
      <c r="IL154" s="792"/>
      <c r="IM154" s="792"/>
      <c r="IN154" s="792"/>
      <c r="IO154" s="792"/>
      <c r="IP154" s="792"/>
      <c r="IQ154" s="792"/>
      <c r="IR154" s="792"/>
      <c r="IS154" s="792"/>
      <c r="IT154" s="792"/>
      <c r="IU154" s="792"/>
      <c r="IV154" s="792"/>
    </row>
    <row r="155" spans="1:256" s="279" customFormat="1" ht="11.25">
      <c r="A155" s="279" t="s">
        <v>31</v>
      </c>
    </row>
    <row r="156" spans="1:256" s="279" customFormat="1" ht="23.45" customHeight="1">
      <c r="A156" s="281" t="s">
        <v>275</v>
      </c>
      <c r="B156" s="460"/>
      <c r="C156" s="460"/>
      <c r="D156" s="460"/>
      <c r="E156" s="460"/>
      <c r="F156" s="460"/>
      <c r="G156" s="460"/>
    </row>
    <row r="157" spans="1:256" s="279" customFormat="1" ht="93.75" customHeight="1">
      <c r="A157" s="281" t="s">
        <v>77</v>
      </c>
      <c r="B157" s="224"/>
      <c r="C157" s="224"/>
      <c r="D157" s="224"/>
      <c r="E157" s="224"/>
      <c r="F157" s="224"/>
      <c r="G157" s="224"/>
    </row>
    <row r="158" spans="1:256" s="462" customFormat="1" ht="13.5" customHeight="1">
      <c r="A158" s="281" t="s">
        <v>78</v>
      </c>
      <c r="B158" s="460"/>
      <c r="C158" s="460"/>
      <c r="D158" s="460"/>
      <c r="E158" s="460"/>
      <c r="F158" s="460"/>
      <c r="G158" s="460"/>
      <c r="H158" s="461"/>
      <c r="I158" s="461"/>
    </row>
    <row r="159" spans="1:256" s="462" customFormat="1" ht="13.5" customHeight="1">
      <c r="A159" s="281" t="s">
        <v>79</v>
      </c>
      <c r="B159" s="460"/>
      <c r="C159" s="460"/>
      <c r="D159" s="460"/>
      <c r="E159" s="460"/>
      <c r="F159" s="460"/>
      <c r="G159" s="460"/>
      <c r="H159" s="461"/>
      <c r="I159" s="461"/>
    </row>
    <row r="160" spans="1:256" s="190" customFormat="1" ht="40.5" customHeight="1">
      <c r="A160" s="284" t="s">
        <v>883</v>
      </c>
      <c r="B160" s="284"/>
      <c r="C160" s="284"/>
      <c r="D160" s="284"/>
      <c r="E160" s="284"/>
      <c r="F160" s="284"/>
      <c r="G160" s="284"/>
      <c r="I160" s="191"/>
    </row>
    <row r="161" spans="1:256" s="473" customFormat="1" ht="13.5" customHeight="1">
      <c r="A161" s="463" t="s">
        <v>855</v>
      </c>
      <c r="B161" s="463"/>
      <c r="C161" s="463"/>
      <c r="D161" s="463"/>
      <c r="E161" s="463"/>
      <c r="F161" s="463"/>
      <c r="G161" s="463"/>
      <c r="H161" s="790"/>
      <c r="I161" s="883"/>
      <c r="J161" s="790"/>
      <c r="K161" s="790"/>
      <c r="L161" s="790"/>
      <c r="M161" s="790"/>
      <c r="N161" s="790"/>
      <c r="O161" s="790"/>
      <c r="P161" s="790"/>
      <c r="Q161" s="790"/>
      <c r="R161" s="790"/>
      <c r="S161" s="790"/>
      <c r="T161" s="790"/>
      <c r="U161" s="790"/>
      <c r="V161" s="790"/>
      <c r="W161" s="790"/>
      <c r="X161" s="790"/>
      <c r="Y161" s="790"/>
      <c r="Z161" s="790"/>
      <c r="AA161" s="790"/>
      <c r="AB161" s="790"/>
      <c r="AC161" s="790"/>
      <c r="AD161" s="790"/>
      <c r="AE161" s="790"/>
      <c r="AF161" s="790"/>
      <c r="AG161" s="790"/>
      <c r="AH161" s="790"/>
      <c r="AI161" s="790"/>
      <c r="AJ161" s="790"/>
      <c r="AK161" s="790"/>
      <c r="AL161" s="790"/>
      <c r="AM161" s="790"/>
      <c r="AN161" s="790"/>
      <c r="AO161" s="790"/>
      <c r="AP161" s="790"/>
      <c r="AQ161" s="790"/>
      <c r="AR161" s="790"/>
      <c r="AS161" s="790"/>
      <c r="AT161" s="790"/>
      <c r="AU161" s="790"/>
      <c r="AV161" s="790"/>
      <c r="AW161" s="790"/>
      <c r="AX161" s="790"/>
      <c r="AY161" s="790"/>
      <c r="AZ161" s="790"/>
      <c r="BA161" s="790"/>
      <c r="BB161" s="790"/>
      <c r="BC161" s="790"/>
      <c r="BD161" s="790"/>
      <c r="BE161" s="790"/>
      <c r="BF161" s="790"/>
      <c r="BG161" s="790"/>
      <c r="BH161" s="790"/>
      <c r="BI161" s="790"/>
      <c r="BJ161" s="790"/>
      <c r="BK161" s="790"/>
      <c r="BL161" s="790"/>
      <c r="BM161" s="790"/>
      <c r="BN161" s="790"/>
      <c r="BO161" s="790"/>
      <c r="BP161" s="790"/>
      <c r="BQ161" s="790"/>
      <c r="BR161" s="790"/>
      <c r="BS161" s="790"/>
      <c r="BT161" s="790"/>
      <c r="BU161" s="790"/>
      <c r="BV161" s="790"/>
      <c r="BW161" s="790"/>
      <c r="BX161" s="790"/>
      <c r="BY161" s="790"/>
      <c r="BZ161" s="790"/>
      <c r="CA161" s="790"/>
      <c r="CB161" s="790"/>
      <c r="CC161" s="790"/>
      <c r="CD161" s="790"/>
      <c r="CE161" s="790"/>
      <c r="CF161" s="790"/>
      <c r="CG161" s="790"/>
      <c r="CH161" s="790"/>
      <c r="CI161" s="790"/>
      <c r="CJ161" s="790"/>
      <c r="CK161" s="790"/>
      <c r="CL161" s="790"/>
      <c r="CM161" s="790"/>
      <c r="CN161" s="790"/>
      <c r="CO161" s="790"/>
      <c r="CP161" s="790"/>
      <c r="CQ161" s="790"/>
      <c r="CR161" s="790"/>
      <c r="CS161" s="790"/>
      <c r="CT161" s="790"/>
      <c r="CU161" s="790"/>
      <c r="CV161" s="790"/>
      <c r="CW161" s="790"/>
      <c r="CX161" s="790"/>
      <c r="CY161" s="790"/>
      <c r="CZ161" s="790"/>
      <c r="DA161" s="790"/>
      <c r="DB161" s="790"/>
      <c r="DC161" s="790"/>
      <c r="DD161" s="790"/>
      <c r="DE161" s="790"/>
      <c r="DF161" s="790"/>
      <c r="DG161" s="790"/>
      <c r="DH161" s="790"/>
      <c r="DI161" s="790"/>
      <c r="DJ161" s="790"/>
      <c r="DK161" s="790"/>
      <c r="DL161" s="790"/>
      <c r="DM161" s="790"/>
      <c r="DN161" s="790"/>
      <c r="DO161" s="790"/>
      <c r="DP161" s="790"/>
      <c r="DQ161" s="790"/>
      <c r="DR161" s="790"/>
      <c r="DS161" s="790"/>
      <c r="DT161" s="790"/>
      <c r="DU161" s="790"/>
      <c r="DV161" s="790"/>
      <c r="DW161" s="790"/>
      <c r="DX161" s="790"/>
      <c r="DY161" s="790"/>
      <c r="DZ161" s="790"/>
      <c r="EA161" s="790"/>
      <c r="EB161" s="790"/>
      <c r="EC161" s="790"/>
      <c r="ED161" s="790"/>
      <c r="EE161" s="790"/>
      <c r="EF161" s="790"/>
      <c r="EG161" s="790"/>
      <c r="EH161" s="790"/>
      <c r="EI161" s="790"/>
      <c r="EJ161" s="790"/>
      <c r="EK161" s="790"/>
      <c r="EL161" s="790"/>
      <c r="EM161" s="790"/>
      <c r="EN161" s="790"/>
      <c r="EO161" s="790"/>
      <c r="EP161" s="790"/>
      <c r="EQ161" s="790"/>
      <c r="ER161" s="790"/>
      <c r="ES161" s="790"/>
      <c r="ET161" s="790"/>
      <c r="EU161" s="790"/>
      <c r="EV161" s="790"/>
      <c r="EW161" s="790"/>
      <c r="EX161" s="790"/>
      <c r="EY161" s="790"/>
      <c r="EZ161" s="790"/>
      <c r="FA161" s="790"/>
      <c r="FB161" s="790"/>
      <c r="FC161" s="790"/>
      <c r="FD161" s="790"/>
      <c r="FE161" s="790"/>
      <c r="FF161" s="790"/>
      <c r="FG161" s="790"/>
      <c r="FH161" s="790"/>
      <c r="FI161" s="790"/>
      <c r="FJ161" s="790"/>
      <c r="FK161" s="790"/>
      <c r="FL161" s="790"/>
      <c r="FM161" s="790"/>
      <c r="FN161" s="790"/>
      <c r="FO161" s="790"/>
      <c r="FP161" s="790"/>
      <c r="FQ161" s="790"/>
      <c r="FR161" s="790"/>
      <c r="FS161" s="790"/>
      <c r="FT161" s="790"/>
      <c r="FU161" s="790"/>
      <c r="FV161" s="790"/>
      <c r="FW161" s="790"/>
      <c r="FX161" s="790"/>
      <c r="FY161" s="790"/>
      <c r="FZ161" s="790"/>
      <c r="GA161" s="790"/>
      <c r="GB161" s="790"/>
      <c r="GC161" s="790"/>
      <c r="GD161" s="790"/>
      <c r="GE161" s="790"/>
      <c r="GF161" s="790"/>
      <c r="GG161" s="790"/>
      <c r="GH161" s="790"/>
      <c r="GI161" s="790"/>
      <c r="GJ161" s="790"/>
      <c r="GK161" s="790"/>
      <c r="GL161" s="790"/>
      <c r="GM161" s="790"/>
      <c r="GN161" s="790"/>
      <c r="GO161" s="790"/>
      <c r="GP161" s="790"/>
      <c r="GQ161" s="790"/>
      <c r="GR161" s="790"/>
      <c r="GS161" s="790"/>
      <c r="GT161" s="790"/>
      <c r="GU161" s="790"/>
      <c r="GV161" s="790"/>
      <c r="GW161" s="790"/>
      <c r="GX161" s="790"/>
      <c r="GY161" s="790"/>
      <c r="GZ161" s="790"/>
      <c r="HA161" s="790"/>
      <c r="HB161" s="790"/>
      <c r="HC161" s="790"/>
      <c r="HD161" s="790"/>
      <c r="HE161" s="790"/>
      <c r="HF161" s="790"/>
      <c r="HG161" s="790"/>
      <c r="HH161" s="790"/>
      <c r="HI161" s="790"/>
      <c r="HJ161" s="790"/>
      <c r="HK161" s="790"/>
      <c r="HL161" s="790"/>
      <c r="HM161" s="790"/>
      <c r="HN161" s="790"/>
      <c r="HO161" s="790"/>
      <c r="HP161" s="790"/>
      <c r="HQ161" s="790"/>
      <c r="HR161" s="790"/>
      <c r="HS161" s="790"/>
      <c r="HT161" s="790"/>
      <c r="HU161" s="790"/>
      <c r="HV161" s="790"/>
      <c r="HW161" s="790"/>
      <c r="HX161" s="790"/>
      <c r="HY161" s="790"/>
      <c r="HZ161" s="790"/>
      <c r="IA161" s="790"/>
      <c r="IB161" s="790"/>
      <c r="IC161" s="790"/>
      <c r="ID161" s="790"/>
      <c r="IE161" s="790"/>
      <c r="IF161" s="790"/>
      <c r="IG161" s="790"/>
      <c r="IH161" s="790"/>
      <c r="II161" s="790"/>
      <c r="IJ161" s="790"/>
      <c r="IK161" s="790"/>
      <c r="IL161" s="790"/>
      <c r="IM161" s="790"/>
      <c r="IN161" s="790"/>
      <c r="IO161" s="790"/>
      <c r="IP161" s="790"/>
      <c r="IQ161" s="790"/>
      <c r="IR161" s="790"/>
      <c r="IS161" s="790"/>
      <c r="IT161" s="790"/>
      <c r="IU161" s="790"/>
      <c r="IV161" s="790"/>
    </row>
    <row r="162" spans="1:256" s="473" customFormat="1" ht="27" customHeight="1">
      <c r="A162" s="790"/>
      <c r="B162" s="884"/>
      <c r="C162" s="790"/>
      <c r="D162" s="790"/>
      <c r="E162" s="790"/>
      <c r="F162" s="790"/>
      <c r="G162" s="790"/>
      <c r="H162" s="790"/>
      <c r="I162" s="883"/>
      <c r="J162" s="790"/>
      <c r="K162" s="790"/>
      <c r="L162" s="790"/>
      <c r="M162" s="790"/>
      <c r="N162" s="790"/>
      <c r="O162" s="790"/>
      <c r="P162" s="790"/>
      <c r="Q162" s="790"/>
      <c r="R162" s="790"/>
      <c r="S162" s="790"/>
      <c r="T162" s="790"/>
      <c r="U162" s="790"/>
      <c r="V162" s="790"/>
      <c r="W162" s="790"/>
      <c r="X162" s="790"/>
      <c r="Y162" s="790"/>
      <c r="Z162" s="790"/>
      <c r="AA162" s="790"/>
      <c r="AB162" s="790"/>
      <c r="AC162" s="790"/>
      <c r="AD162" s="790"/>
      <c r="AE162" s="790"/>
      <c r="AF162" s="790"/>
      <c r="AG162" s="790"/>
      <c r="AH162" s="790"/>
      <c r="AI162" s="790"/>
      <c r="AJ162" s="790"/>
      <c r="AK162" s="790"/>
      <c r="AL162" s="790"/>
      <c r="AM162" s="790"/>
      <c r="AN162" s="790"/>
      <c r="AO162" s="790"/>
      <c r="AP162" s="790"/>
      <c r="AQ162" s="790"/>
      <c r="AR162" s="790"/>
      <c r="AS162" s="790"/>
      <c r="AT162" s="790"/>
      <c r="AU162" s="790"/>
      <c r="AV162" s="790"/>
      <c r="AW162" s="790"/>
      <c r="AX162" s="790"/>
      <c r="AY162" s="790"/>
      <c r="AZ162" s="790"/>
      <c r="BA162" s="790"/>
      <c r="BB162" s="790"/>
      <c r="BC162" s="790"/>
      <c r="BD162" s="790"/>
      <c r="BE162" s="790"/>
      <c r="BF162" s="790"/>
      <c r="BG162" s="790"/>
      <c r="BH162" s="790"/>
      <c r="BI162" s="790"/>
      <c r="BJ162" s="790"/>
      <c r="BK162" s="790"/>
      <c r="BL162" s="790"/>
      <c r="BM162" s="790"/>
      <c r="BN162" s="790"/>
      <c r="BO162" s="790"/>
      <c r="BP162" s="790"/>
      <c r="BQ162" s="790"/>
      <c r="BR162" s="790"/>
      <c r="BS162" s="790"/>
      <c r="BT162" s="790"/>
      <c r="BU162" s="790"/>
      <c r="BV162" s="790"/>
      <c r="BW162" s="790"/>
      <c r="BX162" s="790"/>
      <c r="BY162" s="790"/>
      <c r="BZ162" s="790"/>
      <c r="CA162" s="790"/>
      <c r="CB162" s="790"/>
      <c r="CC162" s="790"/>
      <c r="CD162" s="790"/>
      <c r="CE162" s="790"/>
      <c r="CF162" s="790"/>
      <c r="CG162" s="790"/>
      <c r="CH162" s="790"/>
      <c r="CI162" s="790"/>
      <c r="CJ162" s="790"/>
      <c r="CK162" s="790"/>
      <c r="CL162" s="790"/>
      <c r="CM162" s="790"/>
      <c r="CN162" s="790"/>
      <c r="CO162" s="790"/>
      <c r="CP162" s="790"/>
      <c r="CQ162" s="790"/>
      <c r="CR162" s="790"/>
      <c r="CS162" s="790"/>
      <c r="CT162" s="790"/>
      <c r="CU162" s="790"/>
      <c r="CV162" s="790"/>
      <c r="CW162" s="790"/>
      <c r="CX162" s="790"/>
      <c r="CY162" s="790"/>
      <c r="CZ162" s="790"/>
      <c r="DA162" s="790"/>
      <c r="DB162" s="790"/>
      <c r="DC162" s="790"/>
      <c r="DD162" s="790"/>
      <c r="DE162" s="790"/>
      <c r="DF162" s="790"/>
      <c r="DG162" s="790"/>
      <c r="DH162" s="790"/>
      <c r="DI162" s="790"/>
      <c r="DJ162" s="790"/>
      <c r="DK162" s="790"/>
      <c r="DL162" s="790"/>
      <c r="DM162" s="790"/>
      <c r="DN162" s="790"/>
      <c r="DO162" s="790"/>
      <c r="DP162" s="790"/>
      <c r="DQ162" s="790"/>
      <c r="DR162" s="790"/>
      <c r="DS162" s="790"/>
      <c r="DT162" s="790"/>
      <c r="DU162" s="790"/>
      <c r="DV162" s="790"/>
      <c r="DW162" s="790"/>
      <c r="DX162" s="790"/>
      <c r="DY162" s="790"/>
      <c r="DZ162" s="790"/>
      <c r="EA162" s="790"/>
      <c r="EB162" s="790"/>
      <c r="EC162" s="790"/>
      <c r="ED162" s="790"/>
      <c r="EE162" s="790"/>
      <c r="EF162" s="790"/>
      <c r="EG162" s="790"/>
      <c r="EH162" s="790"/>
      <c r="EI162" s="790"/>
      <c r="EJ162" s="790"/>
      <c r="EK162" s="790"/>
      <c r="EL162" s="790"/>
      <c r="EM162" s="790"/>
      <c r="EN162" s="790"/>
      <c r="EO162" s="790"/>
      <c r="EP162" s="790"/>
      <c r="EQ162" s="790"/>
      <c r="ER162" s="790"/>
      <c r="ES162" s="790"/>
      <c r="ET162" s="790"/>
      <c r="EU162" s="790"/>
      <c r="EV162" s="790"/>
      <c r="EW162" s="790"/>
      <c r="EX162" s="790"/>
      <c r="EY162" s="790"/>
      <c r="EZ162" s="790"/>
      <c r="FA162" s="790"/>
      <c r="FB162" s="790"/>
      <c r="FC162" s="790"/>
      <c r="FD162" s="790"/>
      <c r="FE162" s="790"/>
      <c r="FF162" s="790"/>
      <c r="FG162" s="790"/>
      <c r="FH162" s="790"/>
      <c r="FI162" s="790"/>
      <c r="FJ162" s="790"/>
      <c r="FK162" s="790"/>
      <c r="FL162" s="790"/>
      <c r="FM162" s="790"/>
      <c r="FN162" s="790"/>
      <c r="FO162" s="790"/>
      <c r="FP162" s="790"/>
      <c r="FQ162" s="790"/>
      <c r="FR162" s="790"/>
      <c r="FS162" s="790"/>
      <c r="FT162" s="790"/>
      <c r="FU162" s="790"/>
      <c r="FV162" s="790"/>
      <c r="FW162" s="790"/>
      <c r="FX162" s="790"/>
      <c r="FY162" s="790"/>
      <c r="FZ162" s="790"/>
      <c r="GA162" s="790"/>
      <c r="GB162" s="790"/>
      <c r="GC162" s="790"/>
      <c r="GD162" s="790"/>
      <c r="GE162" s="790"/>
      <c r="GF162" s="790"/>
      <c r="GG162" s="790"/>
      <c r="GH162" s="790"/>
      <c r="GI162" s="790"/>
      <c r="GJ162" s="790"/>
      <c r="GK162" s="790"/>
      <c r="GL162" s="790"/>
      <c r="GM162" s="790"/>
      <c r="GN162" s="790"/>
      <c r="GO162" s="790"/>
      <c r="GP162" s="790"/>
      <c r="GQ162" s="790"/>
      <c r="GR162" s="790"/>
      <c r="GS162" s="790"/>
      <c r="GT162" s="790"/>
      <c r="GU162" s="790"/>
      <c r="GV162" s="790"/>
      <c r="GW162" s="790"/>
      <c r="GX162" s="790"/>
      <c r="GY162" s="790"/>
      <c r="GZ162" s="790"/>
      <c r="HA162" s="790"/>
      <c r="HB162" s="790"/>
      <c r="HC162" s="790"/>
      <c r="HD162" s="790"/>
      <c r="HE162" s="790"/>
      <c r="HF162" s="790"/>
      <c r="HG162" s="790"/>
      <c r="HH162" s="790"/>
      <c r="HI162" s="790"/>
      <c r="HJ162" s="790"/>
      <c r="HK162" s="790"/>
      <c r="HL162" s="790"/>
      <c r="HM162" s="790"/>
      <c r="HN162" s="790"/>
      <c r="HO162" s="790"/>
      <c r="HP162" s="790"/>
      <c r="HQ162" s="790"/>
      <c r="HR162" s="790"/>
      <c r="HS162" s="790"/>
      <c r="HT162" s="790"/>
      <c r="HU162" s="790"/>
      <c r="HV162" s="790"/>
      <c r="HW162" s="790"/>
      <c r="HX162" s="790"/>
      <c r="HY162" s="790"/>
      <c r="HZ162" s="790"/>
      <c r="IA162" s="790"/>
      <c r="IB162" s="790"/>
      <c r="IC162" s="790"/>
      <c r="ID162" s="790"/>
      <c r="IE162" s="790"/>
      <c r="IF162" s="790"/>
      <c r="IG162" s="790"/>
      <c r="IH162" s="790"/>
      <c r="II162" s="790"/>
      <c r="IJ162" s="790"/>
      <c r="IK162" s="790"/>
      <c r="IL162" s="790"/>
      <c r="IM162" s="790"/>
      <c r="IN162" s="790"/>
      <c r="IO162" s="790"/>
      <c r="IP162" s="790"/>
      <c r="IQ162" s="790"/>
      <c r="IR162" s="790"/>
      <c r="IS162" s="790"/>
      <c r="IT162" s="790"/>
      <c r="IU162" s="790"/>
      <c r="IV162" s="790"/>
    </row>
    <row r="163" spans="1:256" s="473" customFormat="1" ht="40.5" customHeight="1">
      <c r="A163" s="790"/>
      <c r="B163" s="884"/>
      <c r="C163" s="790"/>
      <c r="D163" s="790"/>
      <c r="E163" s="790"/>
      <c r="F163" s="790"/>
      <c r="G163" s="790"/>
      <c r="H163" s="790"/>
      <c r="I163" s="883"/>
      <c r="J163" s="790"/>
      <c r="K163" s="790"/>
      <c r="L163" s="790"/>
      <c r="M163" s="790"/>
      <c r="N163" s="790"/>
      <c r="O163" s="790"/>
      <c r="P163" s="790"/>
      <c r="Q163" s="790"/>
      <c r="R163" s="790"/>
      <c r="S163" s="790"/>
      <c r="T163" s="790"/>
      <c r="U163" s="790"/>
      <c r="V163" s="790"/>
      <c r="W163" s="790"/>
      <c r="X163" s="790"/>
      <c r="Y163" s="790"/>
      <c r="Z163" s="790"/>
      <c r="AA163" s="790"/>
      <c r="AB163" s="790"/>
      <c r="AC163" s="790"/>
      <c r="AD163" s="790"/>
      <c r="AE163" s="790"/>
      <c r="AF163" s="790"/>
      <c r="AG163" s="790"/>
      <c r="AH163" s="790"/>
      <c r="AI163" s="790"/>
      <c r="AJ163" s="790"/>
      <c r="AK163" s="790"/>
      <c r="AL163" s="790"/>
      <c r="AM163" s="790"/>
      <c r="AN163" s="790"/>
      <c r="AO163" s="790"/>
      <c r="AP163" s="790"/>
      <c r="AQ163" s="790"/>
      <c r="AR163" s="790"/>
      <c r="AS163" s="790"/>
      <c r="AT163" s="790"/>
      <c r="AU163" s="790"/>
      <c r="AV163" s="790"/>
      <c r="AW163" s="790"/>
      <c r="AX163" s="790"/>
      <c r="AY163" s="790"/>
      <c r="AZ163" s="790"/>
      <c r="BA163" s="790"/>
      <c r="BB163" s="790"/>
      <c r="BC163" s="790"/>
      <c r="BD163" s="790"/>
      <c r="BE163" s="790"/>
      <c r="BF163" s="790"/>
      <c r="BG163" s="790"/>
      <c r="BH163" s="790"/>
      <c r="BI163" s="790"/>
      <c r="BJ163" s="790"/>
      <c r="BK163" s="790"/>
      <c r="BL163" s="790"/>
      <c r="BM163" s="790"/>
      <c r="BN163" s="790"/>
      <c r="BO163" s="790"/>
      <c r="BP163" s="790"/>
      <c r="BQ163" s="790"/>
      <c r="BR163" s="790"/>
      <c r="BS163" s="790"/>
      <c r="BT163" s="790"/>
      <c r="BU163" s="790"/>
      <c r="BV163" s="790"/>
      <c r="BW163" s="790"/>
      <c r="BX163" s="790"/>
      <c r="BY163" s="790"/>
      <c r="BZ163" s="790"/>
      <c r="CA163" s="790"/>
      <c r="CB163" s="790"/>
      <c r="CC163" s="790"/>
      <c r="CD163" s="790"/>
      <c r="CE163" s="790"/>
      <c r="CF163" s="790"/>
      <c r="CG163" s="790"/>
      <c r="CH163" s="790"/>
      <c r="CI163" s="790"/>
      <c r="CJ163" s="790"/>
      <c r="CK163" s="790"/>
      <c r="CL163" s="790"/>
      <c r="CM163" s="790"/>
      <c r="CN163" s="790"/>
      <c r="CO163" s="790"/>
      <c r="CP163" s="790"/>
      <c r="CQ163" s="790"/>
      <c r="CR163" s="790"/>
      <c r="CS163" s="790"/>
      <c r="CT163" s="790"/>
      <c r="CU163" s="790"/>
      <c r="CV163" s="790"/>
      <c r="CW163" s="790"/>
      <c r="CX163" s="790"/>
      <c r="CY163" s="790"/>
      <c r="CZ163" s="790"/>
      <c r="DA163" s="790"/>
      <c r="DB163" s="790"/>
      <c r="DC163" s="790"/>
      <c r="DD163" s="790"/>
      <c r="DE163" s="790"/>
      <c r="DF163" s="790"/>
      <c r="DG163" s="790"/>
      <c r="DH163" s="790"/>
      <c r="DI163" s="790"/>
      <c r="DJ163" s="790"/>
      <c r="DK163" s="790"/>
      <c r="DL163" s="790"/>
      <c r="DM163" s="790"/>
      <c r="DN163" s="790"/>
      <c r="DO163" s="790"/>
      <c r="DP163" s="790"/>
      <c r="DQ163" s="790"/>
      <c r="DR163" s="790"/>
      <c r="DS163" s="790"/>
      <c r="DT163" s="790"/>
      <c r="DU163" s="790"/>
      <c r="DV163" s="790"/>
      <c r="DW163" s="790"/>
      <c r="DX163" s="790"/>
      <c r="DY163" s="790"/>
      <c r="DZ163" s="790"/>
      <c r="EA163" s="790"/>
      <c r="EB163" s="790"/>
      <c r="EC163" s="790"/>
      <c r="ED163" s="790"/>
      <c r="EE163" s="790"/>
      <c r="EF163" s="790"/>
      <c r="EG163" s="790"/>
      <c r="EH163" s="790"/>
      <c r="EI163" s="790"/>
      <c r="EJ163" s="790"/>
      <c r="EK163" s="790"/>
      <c r="EL163" s="790"/>
      <c r="EM163" s="790"/>
      <c r="EN163" s="790"/>
      <c r="EO163" s="790"/>
      <c r="EP163" s="790"/>
      <c r="EQ163" s="790"/>
      <c r="ER163" s="790"/>
      <c r="ES163" s="790"/>
      <c r="ET163" s="790"/>
      <c r="EU163" s="790"/>
      <c r="EV163" s="790"/>
      <c r="EW163" s="790"/>
      <c r="EX163" s="790"/>
      <c r="EY163" s="790"/>
      <c r="EZ163" s="790"/>
      <c r="FA163" s="790"/>
      <c r="FB163" s="790"/>
      <c r="FC163" s="790"/>
      <c r="FD163" s="790"/>
      <c r="FE163" s="790"/>
      <c r="FF163" s="790"/>
      <c r="FG163" s="790"/>
      <c r="FH163" s="790"/>
      <c r="FI163" s="790"/>
      <c r="FJ163" s="790"/>
      <c r="FK163" s="790"/>
      <c r="FL163" s="790"/>
      <c r="FM163" s="790"/>
      <c r="FN163" s="790"/>
      <c r="FO163" s="790"/>
      <c r="FP163" s="790"/>
      <c r="FQ163" s="790"/>
      <c r="FR163" s="790"/>
      <c r="FS163" s="790"/>
      <c r="FT163" s="790"/>
      <c r="FU163" s="790"/>
      <c r="FV163" s="790"/>
      <c r="FW163" s="790"/>
      <c r="FX163" s="790"/>
      <c r="FY163" s="790"/>
      <c r="FZ163" s="790"/>
      <c r="GA163" s="790"/>
      <c r="GB163" s="790"/>
      <c r="GC163" s="790"/>
      <c r="GD163" s="790"/>
      <c r="GE163" s="790"/>
      <c r="GF163" s="790"/>
      <c r="GG163" s="790"/>
      <c r="GH163" s="790"/>
      <c r="GI163" s="790"/>
      <c r="GJ163" s="790"/>
      <c r="GK163" s="790"/>
      <c r="GL163" s="790"/>
      <c r="GM163" s="790"/>
      <c r="GN163" s="790"/>
      <c r="GO163" s="790"/>
      <c r="GP163" s="790"/>
      <c r="GQ163" s="790"/>
      <c r="GR163" s="790"/>
      <c r="GS163" s="790"/>
      <c r="GT163" s="790"/>
      <c r="GU163" s="790"/>
      <c r="GV163" s="790"/>
      <c r="GW163" s="790"/>
      <c r="GX163" s="790"/>
      <c r="GY163" s="790"/>
      <c r="GZ163" s="790"/>
      <c r="HA163" s="790"/>
      <c r="HB163" s="790"/>
      <c r="HC163" s="790"/>
      <c r="HD163" s="790"/>
      <c r="HE163" s="790"/>
      <c r="HF163" s="790"/>
      <c r="HG163" s="790"/>
      <c r="HH163" s="790"/>
      <c r="HI163" s="790"/>
      <c r="HJ163" s="790"/>
      <c r="HK163" s="790"/>
      <c r="HL163" s="790"/>
      <c r="HM163" s="790"/>
      <c r="HN163" s="790"/>
      <c r="HO163" s="790"/>
      <c r="HP163" s="790"/>
      <c r="HQ163" s="790"/>
      <c r="HR163" s="790"/>
      <c r="HS163" s="790"/>
      <c r="HT163" s="790"/>
      <c r="HU163" s="790"/>
      <c r="HV163" s="790"/>
      <c r="HW163" s="790"/>
      <c r="HX163" s="790"/>
      <c r="HY163" s="790"/>
      <c r="HZ163" s="790"/>
      <c r="IA163" s="790"/>
      <c r="IB163" s="790"/>
      <c r="IC163" s="790"/>
      <c r="ID163" s="790"/>
      <c r="IE163" s="790"/>
      <c r="IF163" s="790"/>
      <c r="IG163" s="790"/>
      <c r="IH163" s="790"/>
      <c r="II163" s="790"/>
      <c r="IJ163" s="790"/>
      <c r="IK163" s="790"/>
      <c r="IL163" s="790"/>
      <c r="IM163" s="790"/>
      <c r="IN163" s="790"/>
      <c r="IO163" s="790"/>
      <c r="IP163" s="790"/>
      <c r="IQ163" s="790"/>
      <c r="IR163" s="790"/>
      <c r="IS163" s="790"/>
      <c r="IT163" s="790"/>
      <c r="IU163" s="790"/>
      <c r="IV163" s="790"/>
    </row>
    <row r="164" spans="1:256" s="471" customFormat="1" ht="13.5" customHeight="1">
      <c r="A164" s="790"/>
      <c r="B164" s="885"/>
      <c r="C164" s="790"/>
      <c r="D164" s="790"/>
      <c r="E164" s="790"/>
      <c r="F164" s="790"/>
      <c r="G164" s="790"/>
      <c r="H164" s="790"/>
      <c r="I164" s="883"/>
      <c r="J164" s="790"/>
      <c r="K164" s="790"/>
      <c r="L164" s="790"/>
      <c r="M164" s="790"/>
      <c r="N164" s="790"/>
      <c r="O164" s="790"/>
      <c r="P164" s="790"/>
      <c r="Q164" s="790"/>
      <c r="R164" s="790"/>
      <c r="S164" s="790"/>
      <c r="T164" s="790"/>
      <c r="U164" s="790"/>
      <c r="V164" s="790"/>
      <c r="W164" s="790"/>
      <c r="X164" s="790"/>
      <c r="Y164" s="790"/>
      <c r="Z164" s="790"/>
      <c r="AA164" s="790"/>
      <c r="AB164" s="790"/>
      <c r="AC164" s="790"/>
      <c r="AD164" s="790"/>
      <c r="AE164" s="790"/>
      <c r="AF164" s="790"/>
      <c r="AG164" s="790"/>
      <c r="AH164" s="790"/>
      <c r="AI164" s="790"/>
      <c r="AJ164" s="790"/>
      <c r="AK164" s="790"/>
      <c r="AL164" s="790"/>
      <c r="AM164" s="790"/>
      <c r="AN164" s="790"/>
      <c r="AO164" s="790"/>
      <c r="AP164" s="790"/>
      <c r="AQ164" s="790"/>
      <c r="AR164" s="790"/>
      <c r="AS164" s="790"/>
      <c r="AT164" s="790"/>
      <c r="AU164" s="790"/>
      <c r="AV164" s="790"/>
      <c r="AW164" s="790"/>
      <c r="AX164" s="790"/>
      <c r="AY164" s="790"/>
      <c r="AZ164" s="790"/>
      <c r="BA164" s="790"/>
      <c r="BB164" s="790"/>
      <c r="BC164" s="790"/>
      <c r="BD164" s="790"/>
      <c r="BE164" s="790"/>
      <c r="BF164" s="790"/>
      <c r="BG164" s="790"/>
      <c r="BH164" s="790"/>
      <c r="BI164" s="790"/>
      <c r="BJ164" s="790"/>
      <c r="BK164" s="790"/>
      <c r="BL164" s="790"/>
      <c r="BM164" s="790"/>
      <c r="BN164" s="790"/>
      <c r="BO164" s="790"/>
      <c r="BP164" s="790"/>
      <c r="BQ164" s="790"/>
      <c r="BR164" s="790"/>
      <c r="BS164" s="790"/>
      <c r="BT164" s="790"/>
      <c r="BU164" s="790"/>
      <c r="BV164" s="790"/>
      <c r="BW164" s="790"/>
      <c r="BX164" s="790"/>
      <c r="BY164" s="790"/>
      <c r="BZ164" s="790"/>
      <c r="CA164" s="790"/>
      <c r="CB164" s="790"/>
      <c r="CC164" s="790"/>
      <c r="CD164" s="790"/>
      <c r="CE164" s="790"/>
      <c r="CF164" s="790"/>
      <c r="CG164" s="790"/>
      <c r="CH164" s="790"/>
      <c r="CI164" s="790"/>
      <c r="CJ164" s="790"/>
      <c r="CK164" s="790"/>
      <c r="CL164" s="790"/>
      <c r="CM164" s="790"/>
      <c r="CN164" s="790"/>
      <c r="CO164" s="790"/>
      <c r="CP164" s="790"/>
      <c r="CQ164" s="790"/>
      <c r="CR164" s="790"/>
      <c r="CS164" s="790"/>
      <c r="CT164" s="790"/>
      <c r="CU164" s="790"/>
      <c r="CV164" s="790"/>
      <c r="CW164" s="790"/>
      <c r="CX164" s="790"/>
      <c r="CY164" s="790"/>
      <c r="CZ164" s="790"/>
      <c r="DA164" s="790"/>
      <c r="DB164" s="790"/>
      <c r="DC164" s="790"/>
      <c r="DD164" s="790"/>
      <c r="DE164" s="790"/>
      <c r="DF164" s="790"/>
      <c r="DG164" s="790"/>
      <c r="DH164" s="790"/>
      <c r="DI164" s="790"/>
      <c r="DJ164" s="790"/>
      <c r="DK164" s="790"/>
      <c r="DL164" s="790"/>
      <c r="DM164" s="790"/>
      <c r="DN164" s="790"/>
      <c r="DO164" s="790"/>
      <c r="DP164" s="790"/>
      <c r="DQ164" s="790"/>
      <c r="DR164" s="790"/>
      <c r="DS164" s="790"/>
      <c r="DT164" s="790"/>
      <c r="DU164" s="790"/>
      <c r="DV164" s="790"/>
      <c r="DW164" s="790"/>
      <c r="DX164" s="790"/>
      <c r="DY164" s="790"/>
      <c r="DZ164" s="790"/>
      <c r="EA164" s="790"/>
      <c r="EB164" s="790"/>
      <c r="EC164" s="790"/>
      <c r="ED164" s="790"/>
      <c r="EE164" s="790"/>
      <c r="EF164" s="790"/>
      <c r="EG164" s="790"/>
      <c r="EH164" s="790"/>
      <c r="EI164" s="790"/>
      <c r="EJ164" s="790"/>
      <c r="EK164" s="790"/>
      <c r="EL164" s="790"/>
      <c r="EM164" s="790"/>
      <c r="EN164" s="790"/>
      <c r="EO164" s="790"/>
      <c r="EP164" s="790"/>
      <c r="EQ164" s="790"/>
      <c r="ER164" s="790"/>
      <c r="ES164" s="790"/>
      <c r="ET164" s="790"/>
      <c r="EU164" s="790"/>
      <c r="EV164" s="790"/>
      <c r="EW164" s="790"/>
      <c r="EX164" s="790"/>
      <c r="EY164" s="790"/>
      <c r="EZ164" s="790"/>
      <c r="FA164" s="790"/>
      <c r="FB164" s="790"/>
      <c r="FC164" s="790"/>
      <c r="FD164" s="790"/>
      <c r="FE164" s="790"/>
      <c r="FF164" s="790"/>
      <c r="FG164" s="790"/>
      <c r="FH164" s="790"/>
      <c r="FI164" s="790"/>
      <c r="FJ164" s="790"/>
      <c r="FK164" s="790"/>
      <c r="FL164" s="790"/>
      <c r="FM164" s="790"/>
      <c r="FN164" s="790"/>
      <c r="FO164" s="790"/>
      <c r="FP164" s="790"/>
      <c r="FQ164" s="790"/>
      <c r="FR164" s="790"/>
      <c r="FS164" s="790"/>
      <c r="FT164" s="790"/>
      <c r="FU164" s="790"/>
      <c r="FV164" s="790"/>
      <c r="FW164" s="790"/>
      <c r="FX164" s="790"/>
      <c r="FY164" s="790"/>
      <c r="FZ164" s="790"/>
      <c r="GA164" s="790"/>
      <c r="GB164" s="790"/>
      <c r="GC164" s="790"/>
      <c r="GD164" s="790"/>
      <c r="GE164" s="790"/>
      <c r="GF164" s="790"/>
      <c r="GG164" s="790"/>
      <c r="GH164" s="790"/>
      <c r="GI164" s="790"/>
      <c r="GJ164" s="790"/>
      <c r="GK164" s="790"/>
      <c r="GL164" s="790"/>
      <c r="GM164" s="790"/>
      <c r="GN164" s="790"/>
      <c r="GO164" s="790"/>
      <c r="GP164" s="790"/>
      <c r="GQ164" s="790"/>
      <c r="GR164" s="790"/>
      <c r="GS164" s="790"/>
      <c r="GT164" s="790"/>
      <c r="GU164" s="790"/>
      <c r="GV164" s="790"/>
      <c r="GW164" s="790"/>
      <c r="GX164" s="790"/>
      <c r="GY164" s="790"/>
      <c r="GZ164" s="790"/>
      <c r="HA164" s="790"/>
      <c r="HB164" s="790"/>
      <c r="HC164" s="790"/>
      <c r="HD164" s="790"/>
      <c r="HE164" s="790"/>
      <c r="HF164" s="790"/>
      <c r="HG164" s="790"/>
      <c r="HH164" s="790"/>
      <c r="HI164" s="790"/>
      <c r="HJ164" s="790"/>
      <c r="HK164" s="790"/>
      <c r="HL164" s="790"/>
      <c r="HM164" s="790"/>
      <c r="HN164" s="790"/>
      <c r="HO164" s="790"/>
      <c r="HP164" s="790"/>
      <c r="HQ164" s="790"/>
      <c r="HR164" s="790"/>
      <c r="HS164" s="790"/>
      <c r="HT164" s="790"/>
      <c r="HU164" s="790"/>
      <c r="HV164" s="790"/>
      <c r="HW164" s="790"/>
      <c r="HX164" s="790"/>
      <c r="HY164" s="790"/>
      <c r="HZ164" s="790"/>
      <c r="IA164" s="790"/>
      <c r="IB164" s="790"/>
      <c r="IC164" s="790"/>
      <c r="ID164" s="790"/>
      <c r="IE164" s="790"/>
      <c r="IF164" s="790"/>
      <c r="IG164" s="790"/>
      <c r="IH164" s="790"/>
      <c r="II164" s="790"/>
      <c r="IJ164" s="790"/>
      <c r="IK164" s="790"/>
      <c r="IL164" s="790"/>
      <c r="IM164" s="790"/>
      <c r="IN164" s="790"/>
      <c r="IO164" s="790"/>
      <c r="IP164" s="790"/>
      <c r="IQ164" s="790"/>
      <c r="IR164" s="790"/>
      <c r="IS164" s="790"/>
      <c r="IT164" s="790"/>
      <c r="IU164" s="790"/>
      <c r="IV164" s="790"/>
    </row>
    <row r="165" spans="1:256" s="471" customFormat="1" ht="13.5" customHeight="1">
      <c r="A165" s="790"/>
      <c r="B165" s="885"/>
      <c r="C165" s="790"/>
      <c r="D165" s="790"/>
      <c r="E165" s="790"/>
      <c r="F165" s="790"/>
      <c r="G165" s="790"/>
      <c r="H165" s="790"/>
      <c r="I165" s="883"/>
      <c r="J165" s="790"/>
      <c r="K165" s="790"/>
      <c r="L165" s="790"/>
      <c r="M165" s="790"/>
      <c r="N165" s="790"/>
      <c r="O165" s="790"/>
      <c r="P165" s="790"/>
      <c r="Q165" s="790"/>
      <c r="R165" s="790"/>
      <c r="S165" s="790"/>
      <c r="T165" s="790"/>
      <c r="U165" s="790"/>
      <c r="V165" s="790"/>
      <c r="W165" s="790"/>
      <c r="X165" s="790"/>
      <c r="Y165" s="790"/>
      <c r="Z165" s="790"/>
      <c r="AA165" s="790"/>
      <c r="AB165" s="790"/>
      <c r="AC165" s="790"/>
      <c r="AD165" s="790"/>
      <c r="AE165" s="790"/>
      <c r="AF165" s="790"/>
      <c r="AG165" s="790"/>
      <c r="AH165" s="790"/>
      <c r="AI165" s="790"/>
      <c r="AJ165" s="790"/>
      <c r="AK165" s="790"/>
      <c r="AL165" s="790"/>
      <c r="AM165" s="790"/>
      <c r="AN165" s="790"/>
      <c r="AO165" s="790"/>
      <c r="AP165" s="790"/>
      <c r="AQ165" s="790"/>
      <c r="AR165" s="790"/>
      <c r="AS165" s="790"/>
      <c r="AT165" s="790"/>
      <c r="AU165" s="790"/>
      <c r="AV165" s="790"/>
      <c r="AW165" s="790"/>
      <c r="AX165" s="790"/>
      <c r="AY165" s="790"/>
      <c r="AZ165" s="790"/>
      <c r="BA165" s="790"/>
      <c r="BB165" s="790"/>
      <c r="BC165" s="790"/>
      <c r="BD165" s="790"/>
      <c r="BE165" s="790"/>
      <c r="BF165" s="790"/>
      <c r="BG165" s="790"/>
      <c r="BH165" s="790"/>
      <c r="BI165" s="790"/>
      <c r="BJ165" s="790"/>
      <c r="BK165" s="790"/>
      <c r="BL165" s="790"/>
      <c r="BM165" s="790"/>
      <c r="BN165" s="790"/>
      <c r="BO165" s="790"/>
      <c r="BP165" s="790"/>
      <c r="BQ165" s="790"/>
      <c r="BR165" s="790"/>
      <c r="BS165" s="790"/>
      <c r="BT165" s="790"/>
      <c r="BU165" s="790"/>
      <c r="BV165" s="790"/>
      <c r="BW165" s="790"/>
      <c r="BX165" s="790"/>
      <c r="BY165" s="790"/>
      <c r="BZ165" s="790"/>
      <c r="CA165" s="790"/>
      <c r="CB165" s="790"/>
      <c r="CC165" s="790"/>
      <c r="CD165" s="790"/>
      <c r="CE165" s="790"/>
      <c r="CF165" s="790"/>
      <c r="CG165" s="790"/>
      <c r="CH165" s="790"/>
      <c r="CI165" s="790"/>
      <c r="CJ165" s="790"/>
      <c r="CK165" s="790"/>
      <c r="CL165" s="790"/>
      <c r="CM165" s="790"/>
      <c r="CN165" s="790"/>
      <c r="CO165" s="790"/>
      <c r="CP165" s="790"/>
      <c r="CQ165" s="790"/>
      <c r="CR165" s="790"/>
      <c r="CS165" s="790"/>
      <c r="CT165" s="790"/>
      <c r="CU165" s="790"/>
      <c r="CV165" s="790"/>
      <c r="CW165" s="790"/>
      <c r="CX165" s="790"/>
      <c r="CY165" s="790"/>
      <c r="CZ165" s="790"/>
      <c r="DA165" s="790"/>
      <c r="DB165" s="790"/>
      <c r="DC165" s="790"/>
      <c r="DD165" s="790"/>
      <c r="DE165" s="790"/>
      <c r="DF165" s="790"/>
      <c r="DG165" s="790"/>
      <c r="DH165" s="790"/>
      <c r="DI165" s="790"/>
      <c r="DJ165" s="790"/>
      <c r="DK165" s="790"/>
      <c r="DL165" s="790"/>
      <c r="DM165" s="790"/>
      <c r="DN165" s="790"/>
      <c r="DO165" s="790"/>
      <c r="DP165" s="790"/>
      <c r="DQ165" s="790"/>
      <c r="DR165" s="790"/>
      <c r="DS165" s="790"/>
      <c r="DT165" s="790"/>
      <c r="DU165" s="790"/>
      <c r="DV165" s="790"/>
      <c r="DW165" s="790"/>
      <c r="DX165" s="790"/>
      <c r="DY165" s="790"/>
      <c r="DZ165" s="790"/>
      <c r="EA165" s="790"/>
      <c r="EB165" s="790"/>
      <c r="EC165" s="790"/>
      <c r="ED165" s="790"/>
      <c r="EE165" s="790"/>
      <c r="EF165" s="790"/>
      <c r="EG165" s="790"/>
      <c r="EH165" s="790"/>
      <c r="EI165" s="790"/>
      <c r="EJ165" s="790"/>
      <c r="EK165" s="790"/>
      <c r="EL165" s="790"/>
      <c r="EM165" s="790"/>
      <c r="EN165" s="790"/>
      <c r="EO165" s="790"/>
      <c r="EP165" s="790"/>
      <c r="EQ165" s="790"/>
      <c r="ER165" s="790"/>
      <c r="ES165" s="790"/>
      <c r="ET165" s="790"/>
      <c r="EU165" s="790"/>
      <c r="EV165" s="790"/>
      <c r="EW165" s="790"/>
      <c r="EX165" s="790"/>
      <c r="EY165" s="790"/>
      <c r="EZ165" s="790"/>
      <c r="FA165" s="790"/>
      <c r="FB165" s="790"/>
      <c r="FC165" s="790"/>
      <c r="FD165" s="790"/>
      <c r="FE165" s="790"/>
      <c r="FF165" s="790"/>
      <c r="FG165" s="790"/>
      <c r="FH165" s="790"/>
      <c r="FI165" s="790"/>
      <c r="FJ165" s="790"/>
      <c r="FK165" s="790"/>
      <c r="FL165" s="790"/>
      <c r="FM165" s="790"/>
      <c r="FN165" s="790"/>
      <c r="FO165" s="790"/>
      <c r="FP165" s="790"/>
      <c r="FQ165" s="790"/>
      <c r="FR165" s="790"/>
      <c r="FS165" s="790"/>
      <c r="FT165" s="790"/>
      <c r="FU165" s="790"/>
      <c r="FV165" s="790"/>
      <c r="FW165" s="790"/>
      <c r="FX165" s="790"/>
      <c r="FY165" s="790"/>
      <c r="FZ165" s="790"/>
      <c r="GA165" s="790"/>
      <c r="GB165" s="790"/>
      <c r="GC165" s="790"/>
      <c r="GD165" s="790"/>
      <c r="GE165" s="790"/>
      <c r="GF165" s="790"/>
      <c r="GG165" s="790"/>
      <c r="GH165" s="790"/>
      <c r="GI165" s="790"/>
      <c r="GJ165" s="790"/>
      <c r="GK165" s="790"/>
      <c r="GL165" s="790"/>
      <c r="GM165" s="790"/>
      <c r="GN165" s="790"/>
      <c r="GO165" s="790"/>
      <c r="GP165" s="790"/>
      <c r="GQ165" s="790"/>
      <c r="GR165" s="790"/>
      <c r="GS165" s="790"/>
      <c r="GT165" s="790"/>
      <c r="GU165" s="790"/>
      <c r="GV165" s="790"/>
      <c r="GW165" s="790"/>
      <c r="GX165" s="790"/>
      <c r="GY165" s="790"/>
      <c r="GZ165" s="790"/>
      <c r="HA165" s="790"/>
      <c r="HB165" s="790"/>
      <c r="HC165" s="790"/>
      <c r="HD165" s="790"/>
      <c r="HE165" s="790"/>
      <c r="HF165" s="790"/>
      <c r="HG165" s="790"/>
      <c r="HH165" s="790"/>
      <c r="HI165" s="790"/>
      <c r="HJ165" s="790"/>
      <c r="HK165" s="790"/>
      <c r="HL165" s="790"/>
      <c r="HM165" s="790"/>
      <c r="HN165" s="790"/>
      <c r="HO165" s="790"/>
      <c r="HP165" s="790"/>
      <c r="HQ165" s="790"/>
      <c r="HR165" s="790"/>
      <c r="HS165" s="790"/>
      <c r="HT165" s="790"/>
      <c r="HU165" s="790"/>
      <c r="HV165" s="790"/>
      <c r="HW165" s="790"/>
      <c r="HX165" s="790"/>
      <c r="HY165" s="790"/>
      <c r="HZ165" s="790"/>
      <c r="IA165" s="790"/>
      <c r="IB165" s="790"/>
      <c r="IC165" s="790"/>
      <c r="ID165" s="790"/>
      <c r="IE165" s="790"/>
      <c r="IF165" s="790"/>
      <c r="IG165" s="790"/>
      <c r="IH165" s="790"/>
      <c r="II165" s="790"/>
      <c r="IJ165" s="790"/>
      <c r="IK165" s="790"/>
      <c r="IL165" s="790"/>
      <c r="IM165" s="790"/>
      <c r="IN165" s="790"/>
      <c r="IO165" s="790"/>
      <c r="IP165" s="790"/>
      <c r="IQ165" s="790"/>
      <c r="IR165" s="790"/>
      <c r="IS165" s="790"/>
      <c r="IT165" s="790"/>
      <c r="IU165" s="790"/>
      <c r="IV165" s="790"/>
    </row>
    <row r="166" spans="1:256" s="471" customFormat="1" ht="40.5" customHeight="1">
      <c r="A166" s="790"/>
      <c r="B166" s="886"/>
      <c r="C166" s="790"/>
      <c r="D166" s="790"/>
      <c r="E166" s="790"/>
      <c r="F166" s="790"/>
      <c r="G166" s="790"/>
      <c r="H166" s="790"/>
      <c r="I166" s="883"/>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790"/>
      <c r="AK166" s="790"/>
      <c r="AL166" s="790"/>
      <c r="AM166" s="790"/>
      <c r="AN166" s="790"/>
      <c r="AO166" s="790"/>
      <c r="AP166" s="790"/>
      <c r="AQ166" s="790"/>
      <c r="AR166" s="790"/>
      <c r="AS166" s="790"/>
      <c r="AT166" s="790"/>
      <c r="AU166" s="790"/>
      <c r="AV166" s="790"/>
      <c r="AW166" s="790"/>
      <c r="AX166" s="790"/>
      <c r="AY166" s="790"/>
      <c r="AZ166" s="790"/>
      <c r="BA166" s="790"/>
      <c r="BB166" s="790"/>
      <c r="BC166" s="790"/>
      <c r="BD166" s="790"/>
      <c r="BE166" s="790"/>
      <c r="BF166" s="790"/>
      <c r="BG166" s="790"/>
      <c r="BH166" s="790"/>
      <c r="BI166" s="790"/>
      <c r="BJ166" s="790"/>
      <c r="BK166" s="790"/>
      <c r="BL166" s="790"/>
      <c r="BM166" s="790"/>
      <c r="BN166" s="790"/>
      <c r="BO166" s="790"/>
      <c r="BP166" s="790"/>
      <c r="BQ166" s="790"/>
      <c r="BR166" s="790"/>
      <c r="BS166" s="790"/>
      <c r="BT166" s="790"/>
      <c r="BU166" s="790"/>
      <c r="BV166" s="790"/>
      <c r="BW166" s="790"/>
      <c r="BX166" s="790"/>
      <c r="BY166" s="790"/>
      <c r="BZ166" s="790"/>
      <c r="CA166" s="790"/>
      <c r="CB166" s="790"/>
      <c r="CC166" s="790"/>
      <c r="CD166" s="790"/>
      <c r="CE166" s="790"/>
      <c r="CF166" s="790"/>
      <c r="CG166" s="790"/>
      <c r="CH166" s="790"/>
      <c r="CI166" s="790"/>
      <c r="CJ166" s="790"/>
      <c r="CK166" s="790"/>
      <c r="CL166" s="790"/>
      <c r="CM166" s="790"/>
      <c r="CN166" s="790"/>
      <c r="CO166" s="790"/>
      <c r="CP166" s="790"/>
      <c r="CQ166" s="790"/>
      <c r="CR166" s="790"/>
      <c r="CS166" s="790"/>
      <c r="CT166" s="790"/>
      <c r="CU166" s="790"/>
      <c r="CV166" s="790"/>
      <c r="CW166" s="790"/>
      <c r="CX166" s="790"/>
      <c r="CY166" s="790"/>
      <c r="CZ166" s="790"/>
      <c r="DA166" s="790"/>
      <c r="DB166" s="790"/>
      <c r="DC166" s="790"/>
      <c r="DD166" s="790"/>
      <c r="DE166" s="790"/>
      <c r="DF166" s="790"/>
      <c r="DG166" s="790"/>
      <c r="DH166" s="790"/>
      <c r="DI166" s="790"/>
      <c r="DJ166" s="790"/>
      <c r="DK166" s="790"/>
      <c r="DL166" s="790"/>
      <c r="DM166" s="790"/>
      <c r="DN166" s="790"/>
      <c r="DO166" s="790"/>
      <c r="DP166" s="790"/>
      <c r="DQ166" s="790"/>
      <c r="DR166" s="790"/>
      <c r="DS166" s="790"/>
      <c r="DT166" s="790"/>
      <c r="DU166" s="790"/>
      <c r="DV166" s="790"/>
      <c r="DW166" s="790"/>
      <c r="DX166" s="790"/>
      <c r="DY166" s="790"/>
      <c r="DZ166" s="790"/>
      <c r="EA166" s="790"/>
      <c r="EB166" s="790"/>
      <c r="EC166" s="790"/>
      <c r="ED166" s="790"/>
      <c r="EE166" s="790"/>
      <c r="EF166" s="790"/>
      <c r="EG166" s="790"/>
      <c r="EH166" s="790"/>
      <c r="EI166" s="790"/>
      <c r="EJ166" s="790"/>
      <c r="EK166" s="790"/>
      <c r="EL166" s="790"/>
      <c r="EM166" s="790"/>
      <c r="EN166" s="790"/>
      <c r="EO166" s="790"/>
      <c r="EP166" s="790"/>
      <c r="EQ166" s="790"/>
      <c r="ER166" s="790"/>
      <c r="ES166" s="790"/>
      <c r="ET166" s="790"/>
      <c r="EU166" s="790"/>
      <c r="EV166" s="790"/>
      <c r="EW166" s="790"/>
      <c r="EX166" s="790"/>
      <c r="EY166" s="790"/>
      <c r="EZ166" s="790"/>
      <c r="FA166" s="790"/>
      <c r="FB166" s="790"/>
      <c r="FC166" s="790"/>
      <c r="FD166" s="790"/>
      <c r="FE166" s="790"/>
      <c r="FF166" s="790"/>
      <c r="FG166" s="790"/>
      <c r="FH166" s="790"/>
      <c r="FI166" s="790"/>
      <c r="FJ166" s="790"/>
      <c r="FK166" s="790"/>
      <c r="FL166" s="790"/>
      <c r="FM166" s="790"/>
      <c r="FN166" s="790"/>
      <c r="FO166" s="790"/>
      <c r="FP166" s="790"/>
      <c r="FQ166" s="790"/>
      <c r="FR166" s="790"/>
      <c r="FS166" s="790"/>
      <c r="FT166" s="790"/>
      <c r="FU166" s="790"/>
      <c r="FV166" s="790"/>
      <c r="FW166" s="790"/>
      <c r="FX166" s="790"/>
      <c r="FY166" s="790"/>
      <c r="FZ166" s="790"/>
      <c r="GA166" s="790"/>
      <c r="GB166" s="790"/>
      <c r="GC166" s="790"/>
      <c r="GD166" s="790"/>
      <c r="GE166" s="790"/>
      <c r="GF166" s="790"/>
      <c r="GG166" s="790"/>
      <c r="GH166" s="790"/>
      <c r="GI166" s="790"/>
      <c r="GJ166" s="790"/>
      <c r="GK166" s="790"/>
      <c r="GL166" s="790"/>
      <c r="GM166" s="790"/>
      <c r="GN166" s="790"/>
      <c r="GO166" s="790"/>
      <c r="GP166" s="790"/>
      <c r="GQ166" s="790"/>
      <c r="GR166" s="790"/>
      <c r="GS166" s="790"/>
      <c r="GT166" s="790"/>
      <c r="GU166" s="790"/>
      <c r="GV166" s="790"/>
      <c r="GW166" s="790"/>
      <c r="GX166" s="790"/>
      <c r="GY166" s="790"/>
      <c r="GZ166" s="790"/>
      <c r="HA166" s="790"/>
      <c r="HB166" s="790"/>
      <c r="HC166" s="790"/>
      <c r="HD166" s="790"/>
      <c r="HE166" s="790"/>
      <c r="HF166" s="790"/>
      <c r="HG166" s="790"/>
      <c r="HH166" s="790"/>
      <c r="HI166" s="790"/>
      <c r="HJ166" s="790"/>
      <c r="HK166" s="790"/>
      <c r="HL166" s="790"/>
      <c r="HM166" s="790"/>
      <c r="HN166" s="790"/>
      <c r="HO166" s="790"/>
      <c r="HP166" s="790"/>
      <c r="HQ166" s="790"/>
      <c r="HR166" s="790"/>
      <c r="HS166" s="790"/>
      <c r="HT166" s="790"/>
      <c r="HU166" s="790"/>
      <c r="HV166" s="790"/>
      <c r="HW166" s="790"/>
      <c r="HX166" s="790"/>
      <c r="HY166" s="790"/>
      <c r="HZ166" s="790"/>
      <c r="IA166" s="790"/>
      <c r="IB166" s="790"/>
      <c r="IC166" s="790"/>
      <c r="ID166" s="790"/>
      <c r="IE166" s="790"/>
      <c r="IF166" s="790"/>
      <c r="IG166" s="790"/>
      <c r="IH166" s="790"/>
      <c r="II166" s="790"/>
      <c r="IJ166" s="790"/>
      <c r="IK166" s="790"/>
      <c r="IL166" s="790"/>
      <c r="IM166" s="790"/>
      <c r="IN166" s="790"/>
      <c r="IO166" s="790"/>
      <c r="IP166" s="790"/>
      <c r="IQ166" s="790"/>
      <c r="IR166" s="790"/>
      <c r="IS166" s="790"/>
      <c r="IT166" s="790"/>
      <c r="IU166" s="790"/>
      <c r="IV166" s="790"/>
    </row>
    <row r="167" spans="1:256" s="471" customFormat="1" ht="40.5" customHeight="1">
      <c r="A167" s="790"/>
      <c r="B167" s="885"/>
      <c r="C167" s="790"/>
      <c r="D167" s="790"/>
      <c r="E167" s="790"/>
      <c r="F167" s="790"/>
      <c r="G167" s="790"/>
      <c r="H167" s="790"/>
      <c r="I167" s="883"/>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790"/>
      <c r="AF167" s="790"/>
      <c r="AG167" s="790"/>
      <c r="AH167" s="790"/>
      <c r="AI167" s="790"/>
      <c r="AJ167" s="790"/>
      <c r="AK167" s="790"/>
      <c r="AL167" s="790"/>
      <c r="AM167" s="790"/>
      <c r="AN167" s="790"/>
      <c r="AO167" s="790"/>
      <c r="AP167" s="790"/>
      <c r="AQ167" s="790"/>
      <c r="AR167" s="790"/>
      <c r="AS167" s="790"/>
      <c r="AT167" s="790"/>
      <c r="AU167" s="790"/>
      <c r="AV167" s="790"/>
      <c r="AW167" s="790"/>
      <c r="AX167" s="790"/>
      <c r="AY167" s="790"/>
      <c r="AZ167" s="790"/>
      <c r="BA167" s="790"/>
      <c r="BB167" s="790"/>
      <c r="BC167" s="790"/>
      <c r="BD167" s="790"/>
      <c r="BE167" s="790"/>
      <c r="BF167" s="790"/>
      <c r="BG167" s="790"/>
      <c r="BH167" s="790"/>
      <c r="BI167" s="790"/>
      <c r="BJ167" s="790"/>
      <c r="BK167" s="790"/>
      <c r="BL167" s="790"/>
      <c r="BM167" s="790"/>
      <c r="BN167" s="790"/>
      <c r="BO167" s="790"/>
      <c r="BP167" s="790"/>
      <c r="BQ167" s="790"/>
      <c r="BR167" s="790"/>
      <c r="BS167" s="790"/>
      <c r="BT167" s="790"/>
      <c r="BU167" s="790"/>
      <c r="BV167" s="790"/>
      <c r="BW167" s="790"/>
      <c r="BX167" s="790"/>
      <c r="BY167" s="790"/>
      <c r="BZ167" s="790"/>
      <c r="CA167" s="790"/>
      <c r="CB167" s="790"/>
      <c r="CC167" s="790"/>
      <c r="CD167" s="790"/>
      <c r="CE167" s="790"/>
      <c r="CF167" s="790"/>
      <c r="CG167" s="790"/>
      <c r="CH167" s="790"/>
      <c r="CI167" s="790"/>
      <c r="CJ167" s="790"/>
      <c r="CK167" s="790"/>
      <c r="CL167" s="790"/>
      <c r="CM167" s="790"/>
      <c r="CN167" s="790"/>
      <c r="CO167" s="790"/>
      <c r="CP167" s="790"/>
      <c r="CQ167" s="790"/>
      <c r="CR167" s="790"/>
      <c r="CS167" s="790"/>
      <c r="CT167" s="790"/>
      <c r="CU167" s="790"/>
      <c r="CV167" s="790"/>
      <c r="CW167" s="790"/>
      <c r="CX167" s="790"/>
      <c r="CY167" s="790"/>
      <c r="CZ167" s="790"/>
      <c r="DA167" s="790"/>
      <c r="DB167" s="790"/>
      <c r="DC167" s="790"/>
      <c r="DD167" s="790"/>
      <c r="DE167" s="790"/>
      <c r="DF167" s="790"/>
      <c r="DG167" s="790"/>
      <c r="DH167" s="790"/>
      <c r="DI167" s="790"/>
      <c r="DJ167" s="790"/>
      <c r="DK167" s="790"/>
      <c r="DL167" s="790"/>
      <c r="DM167" s="790"/>
      <c r="DN167" s="790"/>
      <c r="DO167" s="790"/>
      <c r="DP167" s="790"/>
      <c r="DQ167" s="790"/>
      <c r="DR167" s="790"/>
      <c r="DS167" s="790"/>
      <c r="DT167" s="790"/>
      <c r="DU167" s="790"/>
      <c r="DV167" s="790"/>
      <c r="DW167" s="790"/>
      <c r="DX167" s="790"/>
      <c r="DY167" s="790"/>
      <c r="DZ167" s="790"/>
      <c r="EA167" s="790"/>
      <c r="EB167" s="790"/>
      <c r="EC167" s="790"/>
      <c r="ED167" s="790"/>
      <c r="EE167" s="790"/>
      <c r="EF167" s="790"/>
      <c r="EG167" s="790"/>
      <c r="EH167" s="790"/>
      <c r="EI167" s="790"/>
      <c r="EJ167" s="790"/>
      <c r="EK167" s="790"/>
      <c r="EL167" s="790"/>
      <c r="EM167" s="790"/>
      <c r="EN167" s="790"/>
      <c r="EO167" s="790"/>
      <c r="EP167" s="790"/>
      <c r="EQ167" s="790"/>
      <c r="ER167" s="790"/>
      <c r="ES167" s="790"/>
      <c r="ET167" s="790"/>
      <c r="EU167" s="790"/>
      <c r="EV167" s="790"/>
      <c r="EW167" s="790"/>
      <c r="EX167" s="790"/>
      <c r="EY167" s="790"/>
      <c r="EZ167" s="790"/>
      <c r="FA167" s="790"/>
      <c r="FB167" s="790"/>
      <c r="FC167" s="790"/>
      <c r="FD167" s="790"/>
      <c r="FE167" s="790"/>
      <c r="FF167" s="790"/>
      <c r="FG167" s="790"/>
      <c r="FH167" s="790"/>
      <c r="FI167" s="790"/>
      <c r="FJ167" s="790"/>
      <c r="FK167" s="790"/>
      <c r="FL167" s="790"/>
      <c r="FM167" s="790"/>
      <c r="FN167" s="790"/>
      <c r="FO167" s="790"/>
      <c r="FP167" s="790"/>
      <c r="FQ167" s="790"/>
      <c r="FR167" s="790"/>
      <c r="FS167" s="790"/>
      <c r="FT167" s="790"/>
      <c r="FU167" s="790"/>
      <c r="FV167" s="790"/>
      <c r="FW167" s="790"/>
      <c r="FX167" s="790"/>
      <c r="FY167" s="790"/>
      <c r="FZ167" s="790"/>
      <c r="GA167" s="790"/>
      <c r="GB167" s="790"/>
      <c r="GC167" s="790"/>
      <c r="GD167" s="790"/>
      <c r="GE167" s="790"/>
      <c r="GF167" s="790"/>
      <c r="GG167" s="790"/>
      <c r="GH167" s="790"/>
      <c r="GI167" s="790"/>
      <c r="GJ167" s="790"/>
      <c r="GK167" s="790"/>
      <c r="GL167" s="790"/>
      <c r="GM167" s="790"/>
      <c r="GN167" s="790"/>
      <c r="GO167" s="790"/>
      <c r="GP167" s="790"/>
      <c r="GQ167" s="790"/>
      <c r="GR167" s="790"/>
      <c r="GS167" s="790"/>
      <c r="GT167" s="790"/>
      <c r="GU167" s="790"/>
      <c r="GV167" s="790"/>
      <c r="GW167" s="790"/>
      <c r="GX167" s="790"/>
      <c r="GY167" s="790"/>
      <c r="GZ167" s="790"/>
      <c r="HA167" s="790"/>
      <c r="HB167" s="790"/>
      <c r="HC167" s="790"/>
      <c r="HD167" s="790"/>
      <c r="HE167" s="790"/>
      <c r="HF167" s="790"/>
      <c r="HG167" s="790"/>
      <c r="HH167" s="790"/>
      <c r="HI167" s="790"/>
      <c r="HJ167" s="790"/>
      <c r="HK167" s="790"/>
      <c r="HL167" s="790"/>
      <c r="HM167" s="790"/>
      <c r="HN167" s="790"/>
      <c r="HO167" s="790"/>
      <c r="HP167" s="790"/>
      <c r="HQ167" s="790"/>
      <c r="HR167" s="790"/>
      <c r="HS167" s="790"/>
      <c r="HT167" s="790"/>
      <c r="HU167" s="790"/>
      <c r="HV167" s="790"/>
      <c r="HW167" s="790"/>
      <c r="HX167" s="790"/>
      <c r="HY167" s="790"/>
      <c r="HZ167" s="790"/>
      <c r="IA167" s="790"/>
      <c r="IB167" s="790"/>
      <c r="IC167" s="790"/>
      <c r="ID167" s="790"/>
      <c r="IE167" s="790"/>
      <c r="IF167" s="790"/>
      <c r="IG167" s="790"/>
      <c r="IH167" s="790"/>
      <c r="II167" s="790"/>
      <c r="IJ167" s="790"/>
      <c r="IK167" s="790"/>
      <c r="IL167" s="790"/>
      <c r="IM167" s="790"/>
      <c r="IN167" s="790"/>
      <c r="IO167" s="790"/>
      <c r="IP167" s="790"/>
      <c r="IQ167" s="790"/>
      <c r="IR167" s="790"/>
      <c r="IS167" s="790"/>
      <c r="IT167" s="790"/>
      <c r="IU167" s="790"/>
      <c r="IV167" s="790"/>
    </row>
    <row r="168" spans="1:256" s="473" customFormat="1" ht="13.5" customHeight="1">
      <c r="A168" s="790"/>
      <c r="B168" s="886"/>
      <c r="C168" s="790"/>
      <c r="D168" s="790"/>
      <c r="E168" s="790"/>
      <c r="F168" s="790"/>
      <c r="G168" s="790"/>
      <c r="H168" s="790"/>
      <c r="I168" s="887"/>
      <c r="J168" s="790"/>
      <c r="K168" s="790"/>
      <c r="L168" s="790"/>
      <c r="M168" s="790"/>
      <c r="N168" s="790"/>
      <c r="O168" s="790"/>
      <c r="P168" s="790"/>
      <c r="Q168" s="790"/>
      <c r="R168" s="790"/>
      <c r="S168" s="790"/>
      <c r="T168" s="790"/>
      <c r="U168" s="790"/>
      <c r="V168" s="790"/>
      <c r="W168" s="790"/>
      <c r="X168" s="790"/>
      <c r="Y168" s="790"/>
      <c r="Z168" s="790"/>
      <c r="AA168" s="790"/>
      <c r="AB168" s="790"/>
      <c r="AC168" s="790"/>
      <c r="AD168" s="790"/>
      <c r="AE168" s="790"/>
      <c r="AF168" s="790"/>
      <c r="AG168" s="790"/>
      <c r="AH168" s="790"/>
      <c r="AI168" s="790"/>
      <c r="AJ168" s="790"/>
      <c r="AK168" s="790"/>
      <c r="AL168" s="790"/>
      <c r="AM168" s="790"/>
      <c r="AN168" s="790"/>
      <c r="AO168" s="790"/>
      <c r="AP168" s="790"/>
      <c r="AQ168" s="790"/>
      <c r="AR168" s="790"/>
      <c r="AS168" s="790"/>
      <c r="AT168" s="790"/>
      <c r="AU168" s="790"/>
      <c r="AV168" s="790"/>
      <c r="AW168" s="790"/>
      <c r="AX168" s="790"/>
      <c r="AY168" s="790"/>
      <c r="AZ168" s="790"/>
      <c r="BA168" s="790"/>
      <c r="BB168" s="790"/>
      <c r="BC168" s="790"/>
      <c r="BD168" s="790"/>
      <c r="BE168" s="790"/>
      <c r="BF168" s="790"/>
      <c r="BG168" s="790"/>
      <c r="BH168" s="790"/>
      <c r="BI168" s="790"/>
      <c r="BJ168" s="790"/>
      <c r="BK168" s="790"/>
      <c r="BL168" s="790"/>
      <c r="BM168" s="790"/>
      <c r="BN168" s="790"/>
      <c r="BO168" s="790"/>
      <c r="BP168" s="790"/>
      <c r="BQ168" s="790"/>
      <c r="BR168" s="790"/>
      <c r="BS168" s="790"/>
      <c r="BT168" s="790"/>
      <c r="BU168" s="790"/>
      <c r="BV168" s="790"/>
      <c r="BW168" s="790"/>
      <c r="BX168" s="790"/>
      <c r="BY168" s="790"/>
      <c r="BZ168" s="790"/>
      <c r="CA168" s="790"/>
      <c r="CB168" s="790"/>
      <c r="CC168" s="790"/>
      <c r="CD168" s="790"/>
      <c r="CE168" s="790"/>
      <c r="CF168" s="790"/>
      <c r="CG168" s="790"/>
      <c r="CH168" s="790"/>
      <c r="CI168" s="790"/>
      <c r="CJ168" s="790"/>
      <c r="CK168" s="790"/>
      <c r="CL168" s="790"/>
      <c r="CM168" s="790"/>
      <c r="CN168" s="790"/>
      <c r="CO168" s="790"/>
      <c r="CP168" s="790"/>
      <c r="CQ168" s="790"/>
      <c r="CR168" s="790"/>
      <c r="CS168" s="790"/>
      <c r="CT168" s="790"/>
      <c r="CU168" s="790"/>
      <c r="CV168" s="790"/>
      <c r="CW168" s="790"/>
      <c r="CX168" s="790"/>
      <c r="CY168" s="790"/>
      <c r="CZ168" s="790"/>
      <c r="DA168" s="790"/>
      <c r="DB168" s="790"/>
      <c r="DC168" s="790"/>
      <c r="DD168" s="790"/>
      <c r="DE168" s="790"/>
      <c r="DF168" s="790"/>
      <c r="DG168" s="790"/>
      <c r="DH168" s="790"/>
      <c r="DI168" s="790"/>
      <c r="DJ168" s="790"/>
      <c r="DK168" s="790"/>
      <c r="DL168" s="790"/>
      <c r="DM168" s="790"/>
      <c r="DN168" s="790"/>
      <c r="DO168" s="790"/>
      <c r="DP168" s="790"/>
      <c r="DQ168" s="790"/>
      <c r="DR168" s="790"/>
      <c r="DS168" s="790"/>
      <c r="DT168" s="790"/>
      <c r="DU168" s="790"/>
      <c r="DV168" s="790"/>
      <c r="DW168" s="790"/>
      <c r="DX168" s="790"/>
      <c r="DY168" s="790"/>
      <c r="DZ168" s="790"/>
      <c r="EA168" s="790"/>
      <c r="EB168" s="790"/>
      <c r="EC168" s="790"/>
      <c r="ED168" s="790"/>
      <c r="EE168" s="790"/>
      <c r="EF168" s="790"/>
      <c r="EG168" s="790"/>
      <c r="EH168" s="790"/>
      <c r="EI168" s="790"/>
      <c r="EJ168" s="790"/>
      <c r="EK168" s="790"/>
      <c r="EL168" s="790"/>
      <c r="EM168" s="790"/>
      <c r="EN168" s="790"/>
      <c r="EO168" s="790"/>
      <c r="EP168" s="790"/>
      <c r="EQ168" s="790"/>
      <c r="ER168" s="790"/>
      <c r="ES168" s="790"/>
      <c r="ET168" s="790"/>
      <c r="EU168" s="790"/>
      <c r="EV168" s="790"/>
      <c r="EW168" s="790"/>
      <c r="EX168" s="790"/>
      <c r="EY168" s="790"/>
      <c r="EZ168" s="790"/>
      <c r="FA168" s="790"/>
      <c r="FB168" s="790"/>
      <c r="FC168" s="790"/>
      <c r="FD168" s="790"/>
      <c r="FE168" s="790"/>
      <c r="FF168" s="790"/>
      <c r="FG168" s="790"/>
      <c r="FH168" s="790"/>
      <c r="FI168" s="790"/>
      <c r="FJ168" s="790"/>
      <c r="FK168" s="790"/>
      <c r="FL168" s="790"/>
      <c r="FM168" s="790"/>
      <c r="FN168" s="790"/>
      <c r="FO168" s="790"/>
      <c r="FP168" s="790"/>
      <c r="FQ168" s="790"/>
      <c r="FR168" s="790"/>
      <c r="FS168" s="790"/>
      <c r="FT168" s="790"/>
      <c r="FU168" s="790"/>
      <c r="FV168" s="790"/>
      <c r="FW168" s="790"/>
      <c r="FX168" s="790"/>
      <c r="FY168" s="790"/>
      <c r="FZ168" s="790"/>
      <c r="GA168" s="790"/>
      <c r="GB168" s="790"/>
      <c r="GC168" s="790"/>
      <c r="GD168" s="790"/>
      <c r="GE168" s="790"/>
      <c r="GF168" s="790"/>
      <c r="GG168" s="790"/>
      <c r="GH168" s="790"/>
      <c r="GI168" s="790"/>
      <c r="GJ168" s="790"/>
      <c r="GK168" s="790"/>
      <c r="GL168" s="790"/>
      <c r="GM168" s="790"/>
      <c r="GN168" s="790"/>
      <c r="GO168" s="790"/>
      <c r="GP168" s="790"/>
      <c r="GQ168" s="790"/>
      <c r="GR168" s="790"/>
      <c r="GS168" s="790"/>
      <c r="GT168" s="790"/>
      <c r="GU168" s="790"/>
      <c r="GV168" s="790"/>
      <c r="GW168" s="790"/>
      <c r="GX168" s="790"/>
      <c r="GY168" s="790"/>
      <c r="GZ168" s="790"/>
      <c r="HA168" s="790"/>
      <c r="HB168" s="790"/>
      <c r="HC168" s="790"/>
      <c r="HD168" s="790"/>
      <c r="HE168" s="790"/>
      <c r="HF168" s="790"/>
      <c r="HG168" s="790"/>
      <c r="HH168" s="790"/>
      <c r="HI168" s="790"/>
      <c r="HJ168" s="790"/>
      <c r="HK168" s="790"/>
      <c r="HL168" s="790"/>
      <c r="HM168" s="790"/>
      <c r="HN168" s="790"/>
      <c r="HO168" s="790"/>
      <c r="HP168" s="790"/>
      <c r="HQ168" s="790"/>
      <c r="HR168" s="790"/>
      <c r="HS168" s="790"/>
      <c r="HT168" s="790"/>
      <c r="HU168" s="790"/>
      <c r="HV168" s="790"/>
      <c r="HW168" s="790"/>
      <c r="HX168" s="790"/>
      <c r="HY168" s="790"/>
      <c r="HZ168" s="790"/>
      <c r="IA168" s="790"/>
      <c r="IB168" s="790"/>
      <c r="IC168" s="790"/>
      <c r="ID168" s="790"/>
      <c r="IE168" s="790"/>
      <c r="IF168" s="790"/>
      <c r="IG168" s="790"/>
      <c r="IH168" s="790"/>
      <c r="II168" s="790"/>
      <c r="IJ168" s="790"/>
      <c r="IK168" s="790"/>
      <c r="IL168" s="790"/>
      <c r="IM168" s="790"/>
      <c r="IN168" s="790"/>
      <c r="IO168" s="790"/>
      <c r="IP168" s="790"/>
      <c r="IQ168" s="790"/>
      <c r="IR168" s="790"/>
      <c r="IS168" s="790"/>
      <c r="IT168" s="790"/>
      <c r="IU168" s="790"/>
      <c r="IV168" s="790"/>
    </row>
    <row r="169" spans="1:256" s="473" customFormat="1" ht="13.5" customHeight="1">
      <c r="A169" s="790"/>
      <c r="B169" s="885"/>
      <c r="C169" s="790"/>
      <c r="D169" s="790"/>
      <c r="E169" s="790"/>
      <c r="F169" s="790"/>
      <c r="G169" s="790"/>
      <c r="H169" s="790"/>
      <c r="I169" s="883"/>
      <c r="J169" s="790"/>
      <c r="K169" s="790"/>
      <c r="L169" s="790"/>
      <c r="M169" s="790"/>
      <c r="N169" s="790"/>
      <c r="O169" s="790"/>
      <c r="P169" s="790"/>
      <c r="Q169" s="790"/>
      <c r="R169" s="790"/>
      <c r="S169" s="790"/>
      <c r="T169" s="790"/>
      <c r="U169" s="790"/>
      <c r="V169" s="790"/>
      <c r="W169" s="790"/>
      <c r="X169" s="790"/>
      <c r="Y169" s="790"/>
      <c r="Z169" s="790"/>
      <c r="AA169" s="790"/>
      <c r="AB169" s="790"/>
      <c r="AC169" s="790"/>
      <c r="AD169" s="790"/>
      <c r="AE169" s="790"/>
      <c r="AF169" s="790"/>
      <c r="AG169" s="790"/>
      <c r="AH169" s="790"/>
      <c r="AI169" s="790"/>
      <c r="AJ169" s="790"/>
      <c r="AK169" s="790"/>
      <c r="AL169" s="790"/>
      <c r="AM169" s="790"/>
      <c r="AN169" s="790"/>
      <c r="AO169" s="790"/>
      <c r="AP169" s="790"/>
      <c r="AQ169" s="790"/>
      <c r="AR169" s="790"/>
      <c r="AS169" s="790"/>
      <c r="AT169" s="790"/>
      <c r="AU169" s="790"/>
      <c r="AV169" s="790"/>
      <c r="AW169" s="790"/>
      <c r="AX169" s="790"/>
      <c r="AY169" s="790"/>
      <c r="AZ169" s="790"/>
      <c r="BA169" s="790"/>
      <c r="BB169" s="790"/>
      <c r="BC169" s="790"/>
      <c r="BD169" s="790"/>
      <c r="BE169" s="790"/>
      <c r="BF169" s="790"/>
      <c r="BG169" s="790"/>
      <c r="BH169" s="790"/>
      <c r="BI169" s="790"/>
      <c r="BJ169" s="790"/>
      <c r="BK169" s="790"/>
      <c r="BL169" s="790"/>
      <c r="BM169" s="790"/>
      <c r="BN169" s="790"/>
      <c r="BO169" s="790"/>
      <c r="BP169" s="790"/>
      <c r="BQ169" s="790"/>
      <c r="BR169" s="790"/>
      <c r="BS169" s="790"/>
      <c r="BT169" s="790"/>
      <c r="BU169" s="790"/>
      <c r="BV169" s="790"/>
      <c r="BW169" s="790"/>
      <c r="BX169" s="790"/>
      <c r="BY169" s="790"/>
      <c r="BZ169" s="790"/>
      <c r="CA169" s="790"/>
      <c r="CB169" s="790"/>
      <c r="CC169" s="790"/>
      <c r="CD169" s="790"/>
      <c r="CE169" s="790"/>
      <c r="CF169" s="790"/>
      <c r="CG169" s="790"/>
      <c r="CH169" s="790"/>
      <c r="CI169" s="790"/>
      <c r="CJ169" s="790"/>
      <c r="CK169" s="790"/>
      <c r="CL169" s="790"/>
      <c r="CM169" s="790"/>
      <c r="CN169" s="790"/>
      <c r="CO169" s="790"/>
      <c r="CP169" s="790"/>
      <c r="CQ169" s="790"/>
      <c r="CR169" s="790"/>
      <c r="CS169" s="790"/>
      <c r="CT169" s="790"/>
      <c r="CU169" s="790"/>
      <c r="CV169" s="790"/>
      <c r="CW169" s="790"/>
      <c r="CX169" s="790"/>
      <c r="CY169" s="790"/>
      <c r="CZ169" s="790"/>
      <c r="DA169" s="790"/>
      <c r="DB169" s="790"/>
      <c r="DC169" s="790"/>
      <c r="DD169" s="790"/>
      <c r="DE169" s="790"/>
      <c r="DF169" s="790"/>
      <c r="DG169" s="790"/>
      <c r="DH169" s="790"/>
      <c r="DI169" s="790"/>
      <c r="DJ169" s="790"/>
      <c r="DK169" s="790"/>
      <c r="DL169" s="790"/>
      <c r="DM169" s="790"/>
      <c r="DN169" s="790"/>
      <c r="DO169" s="790"/>
      <c r="DP169" s="790"/>
      <c r="DQ169" s="790"/>
      <c r="DR169" s="790"/>
      <c r="DS169" s="790"/>
      <c r="DT169" s="790"/>
      <c r="DU169" s="790"/>
      <c r="DV169" s="790"/>
      <c r="DW169" s="790"/>
      <c r="DX169" s="790"/>
      <c r="DY169" s="790"/>
      <c r="DZ169" s="790"/>
      <c r="EA169" s="790"/>
      <c r="EB169" s="790"/>
      <c r="EC169" s="790"/>
      <c r="ED169" s="790"/>
      <c r="EE169" s="790"/>
      <c r="EF169" s="790"/>
      <c r="EG169" s="790"/>
      <c r="EH169" s="790"/>
      <c r="EI169" s="790"/>
      <c r="EJ169" s="790"/>
      <c r="EK169" s="790"/>
      <c r="EL169" s="790"/>
      <c r="EM169" s="790"/>
      <c r="EN169" s="790"/>
      <c r="EO169" s="790"/>
      <c r="EP169" s="790"/>
      <c r="EQ169" s="790"/>
      <c r="ER169" s="790"/>
      <c r="ES169" s="790"/>
      <c r="ET169" s="790"/>
      <c r="EU169" s="790"/>
      <c r="EV169" s="790"/>
      <c r="EW169" s="790"/>
      <c r="EX169" s="790"/>
      <c r="EY169" s="790"/>
      <c r="EZ169" s="790"/>
      <c r="FA169" s="790"/>
      <c r="FB169" s="790"/>
      <c r="FC169" s="790"/>
      <c r="FD169" s="790"/>
      <c r="FE169" s="790"/>
      <c r="FF169" s="790"/>
      <c r="FG169" s="790"/>
      <c r="FH169" s="790"/>
      <c r="FI169" s="790"/>
      <c r="FJ169" s="790"/>
      <c r="FK169" s="790"/>
      <c r="FL169" s="790"/>
      <c r="FM169" s="790"/>
      <c r="FN169" s="790"/>
      <c r="FO169" s="790"/>
      <c r="FP169" s="790"/>
      <c r="FQ169" s="790"/>
      <c r="FR169" s="790"/>
      <c r="FS169" s="790"/>
      <c r="FT169" s="790"/>
      <c r="FU169" s="790"/>
      <c r="FV169" s="790"/>
      <c r="FW169" s="790"/>
      <c r="FX169" s="790"/>
      <c r="FY169" s="790"/>
      <c r="FZ169" s="790"/>
      <c r="GA169" s="790"/>
      <c r="GB169" s="790"/>
      <c r="GC169" s="790"/>
      <c r="GD169" s="790"/>
      <c r="GE169" s="790"/>
      <c r="GF169" s="790"/>
      <c r="GG169" s="790"/>
      <c r="GH169" s="790"/>
      <c r="GI169" s="790"/>
      <c r="GJ169" s="790"/>
      <c r="GK169" s="790"/>
      <c r="GL169" s="790"/>
      <c r="GM169" s="790"/>
      <c r="GN169" s="790"/>
      <c r="GO169" s="790"/>
      <c r="GP169" s="790"/>
      <c r="GQ169" s="790"/>
      <c r="GR169" s="790"/>
      <c r="GS169" s="790"/>
      <c r="GT169" s="790"/>
      <c r="GU169" s="790"/>
      <c r="GV169" s="790"/>
      <c r="GW169" s="790"/>
      <c r="GX169" s="790"/>
      <c r="GY169" s="790"/>
      <c r="GZ169" s="790"/>
      <c r="HA169" s="790"/>
      <c r="HB169" s="790"/>
      <c r="HC169" s="790"/>
      <c r="HD169" s="790"/>
      <c r="HE169" s="790"/>
      <c r="HF169" s="790"/>
      <c r="HG169" s="790"/>
      <c r="HH169" s="790"/>
      <c r="HI169" s="790"/>
      <c r="HJ169" s="790"/>
      <c r="HK169" s="790"/>
      <c r="HL169" s="790"/>
      <c r="HM169" s="790"/>
      <c r="HN169" s="790"/>
      <c r="HO169" s="790"/>
      <c r="HP169" s="790"/>
      <c r="HQ169" s="790"/>
      <c r="HR169" s="790"/>
      <c r="HS169" s="790"/>
      <c r="HT169" s="790"/>
      <c r="HU169" s="790"/>
      <c r="HV169" s="790"/>
      <c r="HW169" s="790"/>
      <c r="HX169" s="790"/>
      <c r="HY169" s="790"/>
      <c r="HZ169" s="790"/>
      <c r="IA169" s="790"/>
      <c r="IB169" s="790"/>
      <c r="IC169" s="790"/>
      <c r="ID169" s="790"/>
      <c r="IE169" s="790"/>
      <c r="IF169" s="790"/>
      <c r="IG169" s="790"/>
      <c r="IH169" s="790"/>
      <c r="II169" s="790"/>
      <c r="IJ169" s="790"/>
      <c r="IK169" s="790"/>
      <c r="IL169" s="790"/>
      <c r="IM169" s="790"/>
      <c r="IN169" s="790"/>
      <c r="IO169" s="790"/>
      <c r="IP169" s="790"/>
      <c r="IQ169" s="790"/>
      <c r="IR169" s="790"/>
      <c r="IS169" s="790"/>
      <c r="IT169" s="790"/>
      <c r="IU169" s="790"/>
      <c r="IV169" s="790"/>
    </row>
    <row r="170" spans="1:256" s="473" customFormat="1" ht="27" customHeight="1">
      <c r="A170" s="790"/>
      <c r="B170" s="885"/>
      <c r="C170" s="790"/>
      <c r="D170" s="790"/>
      <c r="E170" s="790"/>
      <c r="F170" s="790"/>
      <c r="G170" s="790"/>
      <c r="H170" s="790"/>
      <c r="I170" s="883"/>
      <c r="J170" s="790"/>
      <c r="K170" s="790"/>
      <c r="L170" s="790"/>
      <c r="M170" s="790"/>
      <c r="N170" s="790"/>
      <c r="O170" s="790"/>
      <c r="P170" s="790"/>
      <c r="Q170" s="790"/>
      <c r="R170" s="790"/>
      <c r="S170" s="790"/>
      <c r="T170" s="790"/>
      <c r="U170" s="790"/>
      <c r="V170" s="790"/>
      <c r="W170" s="790"/>
      <c r="X170" s="790"/>
      <c r="Y170" s="790"/>
      <c r="Z170" s="790"/>
      <c r="AA170" s="790"/>
      <c r="AB170" s="790"/>
      <c r="AC170" s="790"/>
      <c r="AD170" s="790"/>
      <c r="AE170" s="790"/>
      <c r="AF170" s="790"/>
      <c r="AG170" s="790"/>
      <c r="AH170" s="790"/>
      <c r="AI170" s="790"/>
      <c r="AJ170" s="790"/>
      <c r="AK170" s="790"/>
      <c r="AL170" s="790"/>
      <c r="AM170" s="790"/>
      <c r="AN170" s="790"/>
      <c r="AO170" s="790"/>
      <c r="AP170" s="790"/>
      <c r="AQ170" s="790"/>
      <c r="AR170" s="790"/>
      <c r="AS170" s="790"/>
      <c r="AT170" s="790"/>
      <c r="AU170" s="790"/>
      <c r="AV170" s="790"/>
      <c r="AW170" s="790"/>
      <c r="AX170" s="790"/>
      <c r="AY170" s="790"/>
      <c r="AZ170" s="790"/>
      <c r="BA170" s="790"/>
      <c r="BB170" s="790"/>
      <c r="BC170" s="790"/>
      <c r="BD170" s="790"/>
      <c r="BE170" s="790"/>
      <c r="BF170" s="790"/>
      <c r="BG170" s="790"/>
      <c r="BH170" s="790"/>
      <c r="BI170" s="790"/>
      <c r="BJ170" s="790"/>
      <c r="BK170" s="790"/>
      <c r="BL170" s="790"/>
      <c r="BM170" s="790"/>
      <c r="BN170" s="790"/>
      <c r="BO170" s="790"/>
      <c r="BP170" s="790"/>
      <c r="BQ170" s="790"/>
      <c r="BR170" s="790"/>
      <c r="BS170" s="790"/>
      <c r="BT170" s="790"/>
      <c r="BU170" s="790"/>
      <c r="BV170" s="790"/>
      <c r="BW170" s="790"/>
      <c r="BX170" s="790"/>
      <c r="BY170" s="790"/>
      <c r="BZ170" s="790"/>
      <c r="CA170" s="790"/>
      <c r="CB170" s="790"/>
      <c r="CC170" s="790"/>
      <c r="CD170" s="790"/>
      <c r="CE170" s="790"/>
      <c r="CF170" s="790"/>
      <c r="CG170" s="790"/>
      <c r="CH170" s="790"/>
      <c r="CI170" s="790"/>
      <c r="CJ170" s="790"/>
      <c r="CK170" s="790"/>
      <c r="CL170" s="790"/>
      <c r="CM170" s="790"/>
      <c r="CN170" s="790"/>
      <c r="CO170" s="790"/>
      <c r="CP170" s="790"/>
      <c r="CQ170" s="790"/>
      <c r="CR170" s="790"/>
      <c r="CS170" s="790"/>
      <c r="CT170" s="790"/>
      <c r="CU170" s="790"/>
      <c r="CV170" s="790"/>
      <c r="CW170" s="790"/>
      <c r="CX170" s="790"/>
      <c r="CY170" s="790"/>
      <c r="CZ170" s="790"/>
      <c r="DA170" s="790"/>
      <c r="DB170" s="790"/>
      <c r="DC170" s="790"/>
      <c r="DD170" s="790"/>
      <c r="DE170" s="790"/>
      <c r="DF170" s="790"/>
      <c r="DG170" s="790"/>
      <c r="DH170" s="790"/>
      <c r="DI170" s="790"/>
      <c r="DJ170" s="790"/>
      <c r="DK170" s="790"/>
      <c r="DL170" s="790"/>
      <c r="DM170" s="790"/>
      <c r="DN170" s="790"/>
      <c r="DO170" s="790"/>
      <c r="DP170" s="790"/>
      <c r="DQ170" s="790"/>
      <c r="DR170" s="790"/>
      <c r="DS170" s="790"/>
      <c r="DT170" s="790"/>
      <c r="DU170" s="790"/>
      <c r="DV170" s="790"/>
      <c r="DW170" s="790"/>
      <c r="DX170" s="790"/>
      <c r="DY170" s="790"/>
      <c r="DZ170" s="790"/>
      <c r="EA170" s="790"/>
      <c r="EB170" s="790"/>
      <c r="EC170" s="790"/>
      <c r="ED170" s="790"/>
      <c r="EE170" s="790"/>
      <c r="EF170" s="790"/>
      <c r="EG170" s="790"/>
      <c r="EH170" s="790"/>
      <c r="EI170" s="790"/>
      <c r="EJ170" s="790"/>
      <c r="EK170" s="790"/>
      <c r="EL170" s="790"/>
      <c r="EM170" s="790"/>
      <c r="EN170" s="790"/>
      <c r="EO170" s="790"/>
      <c r="EP170" s="790"/>
      <c r="EQ170" s="790"/>
      <c r="ER170" s="790"/>
      <c r="ES170" s="790"/>
      <c r="ET170" s="790"/>
      <c r="EU170" s="790"/>
      <c r="EV170" s="790"/>
      <c r="EW170" s="790"/>
      <c r="EX170" s="790"/>
      <c r="EY170" s="790"/>
      <c r="EZ170" s="790"/>
      <c r="FA170" s="790"/>
      <c r="FB170" s="790"/>
      <c r="FC170" s="790"/>
      <c r="FD170" s="790"/>
      <c r="FE170" s="790"/>
      <c r="FF170" s="790"/>
      <c r="FG170" s="790"/>
      <c r="FH170" s="790"/>
      <c r="FI170" s="790"/>
      <c r="FJ170" s="790"/>
      <c r="FK170" s="790"/>
      <c r="FL170" s="790"/>
      <c r="FM170" s="790"/>
      <c r="FN170" s="790"/>
      <c r="FO170" s="790"/>
      <c r="FP170" s="790"/>
      <c r="FQ170" s="790"/>
      <c r="FR170" s="790"/>
      <c r="FS170" s="790"/>
      <c r="FT170" s="790"/>
      <c r="FU170" s="790"/>
      <c r="FV170" s="790"/>
      <c r="FW170" s="790"/>
      <c r="FX170" s="790"/>
      <c r="FY170" s="790"/>
      <c r="FZ170" s="790"/>
      <c r="GA170" s="790"/>
      <c r="GB170" s="790"/>
      <c r="GC170" s="790"/>
      <c r="GD170" s="790"/>
      <c r="GE170" s="790"/>
      <c r="GF170" s="790"/>
      <c r="GG170" s="790"/>
      <c r="GH170" s="790"/>
      <c r="GI170" s="790"/>
      <c r="GJ170" s="790"/>
      <c r="GK170" s="790"/>
      <c r="GL170" s="790"/>
      <c r="GM170" s="790"/>
      <c r="GN170" s="790"/>
      <c r="GO170" s="790"/>
      <c r="GP170" s="790"/>
      <c r="GQ170" s="790"/>
      <c r="GR170" s="790"/>
      <c r="GS170" s="790"/>
      <c r="GT170" s="790"/>
      <c r="GU170" s="790"/>
      <c r="GV170" s="790"/>
      <c r="GW170" s="790"/>
      <c r="GX170" s="790"/>
      <c r="GY170" s="790"/>
      <c r="GZ170" s="790"/>
      <c r="HA170" s="790"/>
      <c r="HB170" s="790"/>
      <c r="HC170" s="790"/>
      <c r="HD170" s="790"/>
      <c r="HE170" s="790"/>
      <c r="HF170" s="790"/>
      <c r="HG170" s="790"/>
      <c r="HH170" s="790"/>
      <c r="HI170" s="790"/>
      <c r="HJ170" s="790"/>
      <c r="HK170" s="790"/>
      <c r="HL170" s="790"/>
      <c r="HM170" s="790"/>
      <c r="HN170" s="790"/>
      <c r="HO170" s="790"/>
      <c r="HP170" s="790"/>
      <c r="HQ170" s="790"/>
      <c r="HR170" s="790"/>
      <c r="HS170" s="790"/>
      <c r="HT170" s="790"/>
      <c r="HU170" s="790"/>
      <c r="HV170" s="790"/>
      <c r="HW170" s="790"/>
      <c r="HX170" s="790"/>
      <c r="HY170" s="790"/>
      <c r="HZ170" s="790"/>
      <c r="IA170" s="790"/>
      <c r="IB170" s="790"/>
      <c r="IC170" s="790"/>
      <c r="ID170" s="790"/>
      <c r="IE170" s="790"/>
      <c r="IF170" s="790"/>
      <c r="IG170" s="790"/>
      <c r="IH170" s="790"/>
      <c r="II170" s="790"/>
      <c r="IJ170" s="790"/>
      <c r="IK170" s="790"/>
      <c r="IL170" s="790"/>
      <c r="IM170" s="790"/>
      <c r="IN170" s="790"/>
      <c r="IO170" s="790"/>
      <c r="IP170" s="790"/>
      <c r="IQ170" s="790"/>
      <c r="IR170" s="790"/>
      <c r="IS170" s="790"/>
      <c r="IT170" s="790"/>
      <c r="IU170" s="790"/>
      <c r="IV170" s="790"/>
    </row>
    <row r="171" spans="1:256" s="473" customFormat="1" ht="13.5" customHeight="1">
      <c r="A171" s="790"/>
      <c r="B171" s="886"/>
      <c r="C171" s="790"/>
      <c r="D171" s="790"/>
      <c r="E171" s="790"/>
      <c r="F171" s="790"/>
      <c r="G171" s="790"/>
      <c r="H171" s="790"/>
      <c r="I171" s="883"/>
      <c r="J171" s="790"/>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790"/>
      <c r="AK171" s="790"/>
      <c r="AL171" s="790"/>
      <c r="AM171" s="790"/>
      <c r="AN171" s="790"/>
      <c r="AO171" s="790"/>
      <c r="AP171" s="790"/>
      <c r="AQ171" s="790"/>
      <c r="AR171" s="790"/>
      <c r="AS171" s="790"/>
      <c r="AT171" s="790"/>
      <c r="AU171" s="790"/>
      <c r="AV171" s="790"/>
      <c r="AW171" s="790"/>
      <c r="AX171" s="790"/>
      <c r="AY171" s="790"/>
      <c r="AZ171" s="790"/>
      <c r="BA171" s="790"/>
      <c r="BB171" s="790"/>
      <c r="BC171" s="790"/>
      <c r="BD171" s="790"/>
      <c r="BE171" s="790"/>
      <c r="BF171" s="790"/>
      <c r="BG171" s="790"/>
      <c r="BH171" s="790"/>
      <c r="BI171" s="790"/>
      <c r="BJ171" s="790"/>
      <c r="BK171" s="790"/>
      <c r="BL171" s="790"/>
      <c r="BM171" s="790"/>
      <c r="BN171" s="790"/>
      <c r="BO171" s="790"/>
      <c r="BP171" s="790"/>
      <c r="BQ171" s="790"/>
      <c r="BR171" s="790"/>
      <c r="BS171" s="790"/>
      <c r="BT171" s="790"/>
      <c r="BU171" s="790"/>
      <c r="BV171" s="790"/>
      <c r="BW171" s="790"/>
      <c r="BX171" s="790"/>
      <c r="BY171" s="790"/>
      <c r="BZ171" s="790"/>
      <c r="CA171" s="790"/>
      <c r="CB171" s="790"/>
      <c r="CC171" s="790"/>
      <c r="CD171" s="790"/>
      <c r="CE171" s="790"/>
      <c r="CF171" s="790"/>
      <c r="CG171" s="790"/>
      <c r="CH171" s="790"/>
      <c r="CI171" s="790"/>
      <c r="CJ171" s="790"/>
      <c r="CK171" s="790"/>
      <c r="CL171" s="790"/>
      <c r="CM171" s="790"/>
      <c r="CN171" s="790"/>
      <c r="CO171" s="790"/>
      <c r="CP171" s="790"/>
      <c r="CQ171" s="790"/>
      <c r="CR171" s="790"/>
      <c r="CS171" s="790"/>
      <c r="CT171" s="790"/>
      <c r="CU171" s="790"/>
      <c r="CV171" s="790"/>
      <c r="CW171" s="790"/>
      <c r="CX171" s="790"/>
      <c r="CY171" s="790"/>
      <c r="CZ171" s="790"/>
      <c r="DA171" s="790"/>
      <c r="DB171" s="790"/>
      <c r="DC171" s="790"/>
      <c r="DD171" s="790"/>
      <c r="DE171" s="790"/>
      <c r="DF171" s="790"/>
      <c r="DG171" s="790"/>
      <c r="DH171" s="790"/>
      <c r="DI171" s="790"/>
      <c r="DJ171" s="790"/>
      <c r="DK171" s="790"/>
      <c r="DL171" s="790"/>
      <c r="DM171" s="790"/>
      <c r="DN171" s="790"/>
      <c r="DO171" s="790"/>
      <c r="DP171" s="790"/>
      <c r="DQ171" s="790"/>
      <c r="DR171" s="790"/>
      <c r="DS171" s="790"/>
      <c r="DT171" s="790"/>
      <c r="DU171" s="790"/>
      <c r="DV171" s="790"/>
      <c r="DW171" s="790"/>
      <c r="DX171" s="790"/>
      <c r="DY171" s="790"/>
      <c r="DZ171" s="790"/>
      <c r="EA171" s="790"/>
      <c r="EB171" s="790"/>
      <c r="EC171" s="790"/>
      <c r="ED171" s="790"/>
      <c r="EE171" s="790"/>
      <c r="EF171" s="790"/>
      <c r="EG171" s="790"/>
      <c r="EH171" s="790"/>
      <c r="EI171" s="790"/>
      <c r="EJ171" s="790"/>
      <c r="EK171" s="790"/>
      <c r="EL171" s="790"/>
      <c r="EM171" s="790"/>
      <c r="EN171" s="790"/>
      <c r="EO171" s="790"/>
      <c r="EP171" s="790"/>
      <c r="EQ171" s="790"/>
      <c r="ER171" s="790"/>
      <c r="ES171" s="790"/>
      <c r="ET171" s="790"/>
      <c r="EU171" s="790"/>
      <c r="EV171" s="790"/>
      <c r="EW171" s="790"/>
      <c r="EX171" s="790"/>
      <c r="EY171" s="790"/>
      <c r="EZ171" s="790"/>
      <c r="FA171" s="790"/>
      <c r="FB171" s="790"/>
      <c r="FC171" s="790"/>
      <c r="FD171" s="790"/>
      <c r="FE171" s="790"/>
      <c r="FF171" s="790"/>
      <c r="FG171" s="790"/>
      <c r="FH171" s="790"/>
      <c r="FI171" s="790"/>
      <c r="FJ171" s="790"/>
      <c r="FK171" s="790"/>
      <c r="FL171" s="790"/>
      <c r="FM171" s="790"/>
      <c r="FN171" s="790"/>
      <c r="FO171" s="790"/>
      <c r="FP171" s="790"/>
      <c r="FQ171" s="790"/>
      <c r="FR171" s="790"/>
      <c r="FS171" s="790"/>
      <c r="FT171" s="790"/>
      <c r="FU171" s="790"/>
      <c r="FV171" s="790"/>
      <c r="FW171" s="790"/>
      <c r="FX171" s="790"/>
      <c r="FY171" s="790"/>
      <c r="FZ171" s="790"/>
      <c r="GA171" s="790"/>
      <c r="GB171" s="790"/>
      <c r="GC171" s="790"/>
      <c r="GD171" s="790"/>
      <c r="GE171" s="790"/>
      <c r="GF171" s="790"/>
      <c r="GG171" s="790"/>
      <c r="GH171" s="790"/>
      <c r="GI171" s="790"/>
      <c r="GJ171" s="790"/>
      <c r="GK171" s="790"/>
      <c r="GL171" s="790"/>
      <c r="GM171" s="790"/>
      <c r="GN171" s="790"/>
      <c r="GO171" s="790"/>
      <c r="GP171" s="790"/>
      <c r="GQ171" s="790"/>
      <c r="GR171" s="790"/>
      <c r="GS171" s="790"/>
      <c r="GT171" s="790"/>
      <c r="GU171" s="790"/>
      <c r="GV171" s="790"/>
      <c r="GW171" s="790"/>
      <c r="GX171" s="790"/>
      <c r="GY171" s="790"/>
      <c r="GZ171" s="790"/>
      <c r="HA171" s="790"/>
      <c r="HB171" s="790"/>
      <c r="HC171" s="790"/>
      <c r="HD171" s="790"/>
      <c r="HE171" s="790"/>
      <c r="HF171" s="790"/>
      <c r="HG171" s="790"/>
      <c r="HH171" s="790"/>
      <c r="HI171" s="790"/>
      <c r="HJ171" s="790"/>
      <c r="HK171" s="790"/>
      <c r="HL171" s="790"/>
      <c r="HM171" s="790"/>
      <c r="HN171" s="790"/>
      <c r="HO171" s="790"/>
      <c r="HP171" s="790"/>
      <c r="HQ171" s="790"/>
      <c r="HR171" s="790"/>
      <c r="HS171" s="790"/>
      <c r="HT171" s="790"/>
      <c r="HU171" s="790"/>
      <c r="HV171" s="790"/>
      <c r="HW171" s="790"/>
      <c r="HX171" s="790"/>
      <c r="HY171" s="790"/>
      <c r="HZ171" s="790"/>
      <c r="IA171" s="790"/>
      <c r="IB171" s="790"/>
      <c r="IC171" s="790"/>
      <c r="ID171" s="790"/>
      <c r="IE171" s="790"/>
      <c r="IF171" s="790"/>
      <c r="IG171" s="790"/>
      <c r="IH171" s="790"/>
      <c r="II171" s="790"/>
      <c r="IJ171" s="790"/>
      <c r="IK171" s="790"/>
      <c r="IL171" s="790"/>
      <c r="IM171" s="790"/>
      <c r="IN171" s="790"/>
      <c r="IO171" s="790"/>
      <c r="IP171" s="790"/>
      <c r="IQ171" s="790"/>
      <c r="IR171" s="790"/>
      <c r="IS171" s="790"/>
      <c r="IT171" s="790"/>
      <c r="IU171" s="790"/>
      <c r="IV171" s="790"/>
    </row>
    <row r="172" spans="1:256" s="473" customFormat="1" ht="13.5" customHeight="1">
      <c r="A172" s="790"/>
      <c r="B172" s="885"/>
      <c r="C172" s="790"/>
      <c r="D172" s="790"/>
      <c r="E172" s="790"/>
      <c r="F172" s="790"/>
      <c r="G172" s="790"/>
      <c r="H172" s="790"/>
      <c r="I172" s="883"/>
      <c r="J172" s="790"/>
      <c r="K172" s="790"/>
      <c r="L172" s="790"/>
      <c r="M172" s="790"/>
      <c r="N172" s="790"/>
      <c r="O172" s="790"/>
      <c r="P172" s="790"/>
      <c r="Q172" s="790"/>
      <c r="R172" s="790"/>
      <c r="S172" s="790"/>
      <c r="T172" s="790"/>
      <c r="U172" s="790"/>
      <c r="V172" s="790"/>
      <c r="W172" s="790"/>
      <c r="X172" s="790"/>
      <c r="Y172" s="790"/>
      <c r="Z172" s="790"/>
      <c r="AA172" s="790"/>
      <c r="AB172" s="790"/>
      <c r="AC172" s="790"/>
      <c r="AD172" s="790"/>
      <c r="AE172" s="790"/>
      <c r="AF172" s="790"/>
      <c r="AG172" s="790"/>
      <c r="AH172" s="790"/>
      <c r="AI172" s="790"/>
      <c r="AJ172" s="790"/>
      <c r="AK172" s="790"/>
      <c r="AL172" s="790"/>
      <c r="AM172" s="790"/>
      <c r="AN172" s="790"/>
      <c r="AO172" s="790"/>
      <c r="AP172" s="790"/>
      <c r="AQ172" s="790"/>
      <c r="AR172" s="790"/>
      <c r="AS172" s="790"/>
      <c r="AT172" s="790"/>
      <c r="AU172" s="790"/>
      <c r="AV172" s="790"/>
      <c r="AW172" s="790"/>
      <c r="AX172" s="790"/>
      <c r="AY172" s="790"/>
      <c r="AZ172" s="790"/>
      <c r="BA172" s="790"/>
      <c r="BB172" s="790"/>
      <c r="BC172" s="790"/>
      <c r="BD172" s="790"/>
      <c r="BE172" s="790"/>
      <c r="BF172" s="790"/>
      <c r="BG172" s="790"/>
      <c r="BH172" s="790"/>
      <c r="BI172" s="790"/>
      <c r="BJ172" s="790"/>
      <c r="BK172" s="790"/>
      <c r="BL172" s="790"/>
      <c r="BM172" s="790"/>
      <c r="BN172" s="790"/>
      <c r="BO172" s="790"/>
      <c r="BP172" s="790"/>
      <c r="BQ172" s="790"/>
      <c r="BR172" s="790"/>
      <c r="BS172" s="790"/>
      <c r="BT172" s="790"/>
      <c r="BU172" s="790"/>
      <c r="BV172" s="790"/>
      <c r="BW172" s="790"/>
      <c r="BX172" s="790"/>
      <c r="BY172" s="790"/>
      <c r="BZ172" s="790"/>
      <c r="CA172" s="790"/>
      <c r="CB172" s="790"/>
      <c r="CC172" s="790"/>
      <c r="CD172" s="790"/>
      <c r="CE172" s="790"/>
      <c r="CF172" s="790"/>
      <c r="CG172" s="790"/>
      <c r="CH172" s="790"/>
      <c r="CI172" s="790"/>
      <c r="CJ172" s="790"/>
      <c r="CK172" s="790"/>
      <c r="CL172" s="790"/>
      <c r="CM172" s="790"/>
      <c r="CN172" s="790"/>
      <c r="CO172" s="790"/>
      <c r="CP172" s="790"/>
      <c r="CQ172" s="790"/>
      <c r="CR172" s="790"/>
      <c r="CS172" s="790"/>
      <c r="CT172" s="790"/>
      <c r="CU172" s="790"/>
      <c r="CV172" s="790"/>
      <c r="CW172" s="790"/>
      <c r="CX172" s="790"/>
      <c r="CY172" s="790"/>
      <c r="CZ172" s="790"/>
      <c r="DA172" s="790"/>
      <c r="DB172" s="790"/>
      <c r="DC172" s="790"/>
      <c r="DD172" s="790"/>
      <c r="DE172" s="790"/>
      <c r="DF172" s="790"/>
      <c r="DG172" s="790"/>
      <c r="DH172" s="790"/>
      <c r="DI172" s="790"/>
      <c r="DJ172" s="790"/>
      <c r="DK172" s="790"/>
      <c r="DL172" s="790"/>
      <c r="DM172" s="790"/>
      <c r="DN172" s="790"/>
      <c r="DO172" s="790"/>
      <c r="DP172" s="790"/>
      <c r="DQ172" s="790"/>
      <c r="DR172" s="790"/>
      <c r="DS172" s="790"/>
      <c r="DT172" s="790"/>
      <c r="DU172" s="790"/>
      <c r="DV172" s="790"/>
      <c r="DW172" s="790"/>
      <c r="DX172" s="790"/>
      <c r="DY172" s="790"/>
      <c r="DZ172" s="790"/>
      <c r="EA172" s="790"/>
      <c r="EB172" s="790"/>
      <c r="EC172" s="790"/>
      <c r="ED172" s="790"/>
      <c r="EE172" s="790"/>
      <c r="EF172" s="790"/>
      <c r="EG172" s="790"/>
      <c r="EH172" s="790"/>
      <c r="EI172" s="790"/>
      <c r="EJ172" s="790"/>
      <c r="EK172" s="790"/>
      <c r="EL172" s="790"/>
      <c r="EM172" s="790"/>
      <c r="EN172" s="790"/>
      <c r="EO172" s="790"/>
      <c r="EP172" s="790"/>
      <c r="EQ172" s="790"/>
      <c r="ER172" s="790"/>
      <c r="ES172" s="790"/>
      <c r="ET172" s="790"/>
      <c r="EU172" s="790"/>
      <c r="EV172" s="790"/>
      <c r="EW172" s="790"/>
      <c r="EX172" s="790"/>
      <c r="EY172" s="790"/>
      <c r="EZ172" s="790"/>
      <c r="FA172" s="790"/>
      <c r="FB172" s="790"/>
      <c r="FC172" s="790"/>
      <c r="FD172" s="790"/>
      <c r="FE172" s="790"/>
      <c r="FF172" s="790"/>
      <c r="FG172" s="790"/>
      <c r="FH172" s="790"/>
      <c r="FI172" s="790"/>
      <c r="FJ172" s="790"/>
      <c r="FK172" s="790"/>
      <c r="FL172" s="790"/>
      <c r="FM172" s="790"/>
      <c r="FN172" s="790"/>
      <c r="FO172" s="790"/>
      <c r="FP172" s="790"/>
      <c r="FQ172" s="790"/>
      <c r="FR172" s="790"/>
      <c r="FS172" s="790"/>
      <c r="FT172" s="790"/>
      <c r="FU172" s="790"/>
      <c r="FV172" s="790"/>
      <c r="FW172" s="790"/>
      <c r="FX172" s="790"/>
      <c r="FY172" s="790"/>
      <c r="FZ172" s="790"/>
      <c r="GA172" s="790"/>
      <c r="GB172" s="790"/>
      <c r="GC172" s="790"/>
      <c r="GD172" s="790"/>
      <c r="GE172" s="790"/>
      <c r="GF172" s="790"/>
      <c r="GG172" s="790"/>
      <c r="GH172" s="790"/>
      <c r="GI172" s="790"/>
      <c r="GJ172" s="790"/>
      <c r="GK172" s="790"/>
      <c r="GL172" s="790"/>
      <c r="GM172" s="790"/>
      <c r="GN172" s="790"/>
      <c r="GO172" s="790"/>
      <c r="GP172" s="790"/>
      <c r="GQ172" s="790"/>
      <c r="GR172" s="790"/>
      <c r="GS172" s="790"/>
      <c r="GT172" s="790"/>
      <c r="GU172" s="790"/>
      <c r="GV172" s="790"/>
      <c r="GW172" s="790"/>
      <c r="GX172" s="790"/>
      <c r="GY172" s="790"/>
      <c r="GZ172" s="790"/>
      <c r="HA172" s="790"/>
      <c r="HB172" s="790"/>
      <c r="HC172" s="790"/>
      <c r="HD172" s="790"/>
      <c r="HE172" s="790"/>
      <c r="HF172" s="790"/>
      <c r="HG172" s="790"/>
      <c r="HH172" s="790"/>
      <c r="HI172" s="790"/>
      <c r="HJ172" s="790"/>
      <c r="HK172" s="790"/>
      <c r="HL172" s="790"/>
      <c r="HM172" s="790"/>
      <c r="HN172" s="790"/>
      <c r="HO172" s="790"/>
      <c r="HP172" s="790"/>
      <c r="HQ172" s="790"/>
      <c r="HR172" s="790"/>
      <c r="HS172" s="790"/>
      <c r="HT172" s="790"/>
      <c r="HU172" s="790"/>
      <c r="HV172" s="790"/>
      <c r="HW172" s="790"/>
      <c r="HX172" s="790"/>
      <c r="HY172" s="790"/>
      <c r="HZ172" s="790"/>
      <c r="IA172" s="790"/>
      <c r="IB172" s="790"/>
      <c r="IC172" s="790"/>
      <c r="ID172" s="790"/>
      <c r="IE172" s="790"/>
      <c r="IF172" s="790"/>
      <c r="IG172" s="790"/>
      <c r="IH172" s="790"/>
      <c r="II172" s="790"/>
      <c r="IJ172" s="790"/>
      <c r="IK172" s="790"/>
      <c r="IL172" s="790"/>
      <c r="IM172" s="790"/>
      <c r="IN172" s="790"/>
      <c r="IO172" s="790"/>
      <c r="IP172" s="790"/>
      <c r="IQ172" s="790"/>
      <c r="IR172" s="790"/>
      <c r="IS172" s="790"/>
      <c r="IT172" s="790"/>
      <c r="IU172" s="790"/>
      <c r="IV172" s="790"/>
    </row>
    <row r="173" spans="1:256" s="473" customFormat="1" ht="13.5" customHeight="1">
      <c r="A173" s="790"/>
      <c r="B173" s="888"/>
      <c r="C173" s="790"/>
      <c r="D173" s="790"/>
      <c r="E173" s="790"/>
      <c r="F173" s="790"/>
      <c r="G173" s="790"/>
      <c r="H173" s="790"/>
      <c r="I173" s="883"/>
      <c r="J173" s="790"/>
      <c r="K173" s="790"/>
      <c r="L173" s="790"/>
      <c r="M173" s="790"/>
      <c r="N173" s="790"/>
      <c r="O173" s="790"/>
      <c r="P173" s="790"/>
      <c r="Q173" s="790"/>
      <c r="R173" s="790"/>
      <c r="S173" s="790"/>
      <c r="T173" s="790"/>
      <c r="U173" s="790"/>
      <c r="V173" s="790"/>
      <c r="W173" s="790"/>
      <c r="X173" s="790"/>
      <c r="Y173" s="790"/>
      <c r="Z173" s="790"/>
      <c r="AA173" s="790"/>
      <c r="AB173" s="790"/>
      <c r="AC173" s="790"/>
      <c r="AD173" s="790"/>
      <c r="AE173" s="790"/>
      <c r="AF173" s="790"/>
      <c r="AG173" s="790"/>
      <c r="AH173" s="790"/>
      <c r="AI173" s="790"/>
      <c r="AJ173" s="790"/>
      <c r="AK173" s="790"/>
      <c r="AL173" s="790"/>
      <c r="AM173" s="790"/>
      <c r="AN173" s="790"/>
      <c r="AO173" s="790"/>
      <c r="AP173" s="790"/>
      <c r="AQ173" s="790"/>
      <c r="AR173" s="790"/>
      <c r="AS173" s="790"/>
      <c r="AT173" s="790"/>
      <c r="AU173" s="790"/>
      <c r="AV173" s="790"/>
      <c r="AW173" s="790"/>
      <c r="AX173" s="790"/>
      <c r="AY173" s="790"/>
      <c r="AZ173" s="790"/>
      <c r="BA173" s="790"/>
      <c r="BB173" s="790"/>
      <c r="BC173" s="790"/>
      <c r="BD173" s="790"/>
      <c r="BE173" s="790"/>
      <c r="BF173" s="790"/>
      <c r="BG173" s="790"/>
      <c r="BH173" s="790"/>
      <c r="BI173" s="790"/>
      <c r="BJ173" s="790"/>
      <c r="BK173" s="790"/>
      <c r="BL173" s="790"/>
      <c r="BM173" s="790"/>
      <c r="BN173" s="790"/>
      <c r="BO173" s="790"/>
      <c r="BP173" s="790"/>
      <c r="BQ173" s="790"/>
      <c r="BR173" s="790"/>
      <c r="BS173" s="790"/>
      <c r="BT173" s="790"/>
      <c r="BU173" s="790"/>
      <c r="BV173" s="790"/>
      <c r="BW173" s="790"/>
      <c r="BX173" s="790"/>
      <c r="BY173" s="790"/>
      <c r="BZ173" s="790"/>
      <c r="CA173" s="790"/>
      <c r="CB173" s="790"/>
      <c r="CC173" s="790"/>
      <c r="CD173" s="790"/>
      <c r="CE173" s="790"/>
      <c r="CF173" s="790"/>
      <c r="CG173" s="790"/>
      <c r="CH173" s="790"/>
      <c r="CI173" s="790"/>
      <c r="CJ173" s="790"/>
      <c r="CK173" s="790"/>
      <c r="CL173" s="790"/>
      <c r="CM173" s="790"/>
      <c r="CN173" s="790"/>
      <c r="CO173" s="790"/>
      <c r="CP173" s="790"/>
      <c r="CQ173" s="790"/>
      <c r="CR173" s="790"/>
      <c r="CS173" s="790"/>
      <c r="CT173" s="790"/>
      <c r="CU173" s="790"/>
      <c r="CV173" s="790"/>
      <c r="CW173" s="790"/>
      <c r="CX173" s="790"/>
      <c r="CY173" s="790"/>
      <c r="CZ173" s="790"/>
      <c r="DA173" s="790"/>
      <c r="DB173" s="790"/>
      <c r="DC173" s="790"/>
      <c r="DD173" s="790"/>
      <c r="DE173" s="790"/>
      <c r="DF173" s="790"/>
      <c r="DG173" s="790"/>
      <c r="DH173" s="790"/>
      <c r="DI173" s="790"/>
      <c r="DJ173" s="790"/>
      <c r="DK173" s="790"/>
      <c r="DL173" s="790"/>
      <c r="DM173" s="790"/>
      <c r="DN173" s="790"/>
      <c r="DO173" s="790"/>
      <c r="DP173" s="790"/>
      <c r="DQ173" s="790"/>
      <c r="DR173" s="790"/>
      <c r="DS173" s="790"/>
      <c r="DT173" s="790"/>
      <c r="DU173" s="790"/>
      <c r="DV173" s="790"/>
      <c r="DW173" s="790"/>
      <c r="DX173" s="790"/>
      <c r="DY173" s="790"/>
      <c r="DZ173" s="790"/>
      <c r="EA173" s="790"/>
      <c r="EB173" s="790"/>
      <c r="EC173" s="790"/>
      <c r="ED173" s="790"/>
      <c r="EE173" s="790"/>
      <c r="EF173" s="790"/>
      <c r="EG173" s="790"/>
      <c r="EH173" s="790"/>
      <c r="EI173" s="790"/>
      <c r="EJ173" s="790"/>
      <c r="EK173" s="790"/>
      <c r="EL173" s="790"/>
      <c r="EM173" s="790"/>
      <c r="EN173" s="790"/>
      <c r="EO173" s="790"/>
      <c r="EP173" s="790"/>
      <c r="EQ173" s="790"/>
      <c r="ER173" s="790"/>
      <c r="ES173" s="790"/>
      <c r="ET173" s="790"/>
      <c r="EU173" s="790"/>
      <c r="EV173" s="790"/>
      <c r="EW173" s="790"/>
      <c r="EX173" s="790"/>
      <c r="EY173" s="790"/>
      <c r="EZ173" s="790"/>
      <c r="FA173" s="790"/>
      <c r="FB173" s="790"/>
      <c r="FC173" s="790"/>
      <c r="FD173" s="790"/>
      <c r="FE173" s="790"/>
      <c r="FF173" s="790"/>
      <c r="FG173" s="790"/>
      <c r="FH173" s="790"/>
      <c r="FI173" s="790"/>
      <c r="FJ173" s="790"/>
      <c r="FK173" s="790"/>
      <c r="FL173" s="790"/>
      <c r="FM173" s="790"/>
      <c r="FN173" s="790"/>
      <c r="FO173" s="790"/>
      <c r="FP173" s="790"/>
      <c r="FQ173" s="790"/>
      <c r="FR173" s="790"/>
      <c r="FS173" s="790"/>
      <c r="FT173" s="790"/>
      <c r="FU173" s="790"/>
      <c r="FV173" s="790"/>
      <c r="FW173" s="790"/>
      <c r="FX173" s="790"/>
      <c r="FY173" s="790"/>
      <c r="FZ173" s="790"/>
      <c r="GA173" s="790"/>
      <c r="GB173" s="790"/>
      <c r="GC173" s="790"/>
      <c r="GD173" s="790"/>
      <c r="GE173" s="790"/>
      <c r="GF173" s="790"/>
      <c r="GG173" s="790"/>
      <c r="GH173" s="790"/>
      <c r="GI173" s="790"/>
      <c r="GJ173" s="790"/>
      <c r="GK173" s="790"/>
      <c r="GL173" s="790"/>
      <c r="GM173" s="790"/>
      <c r="GN173" s="790"/>
      <c r="GO173" s="790"/>
      <c r="GP173" s="790"/>
      <c r="GQ173" s="790"/>
      <c r="GR173" s="790"/>
      <c r="GS173" s="790"/>
      <c r="GT173" s="790"/>
      <c r="GU173" s="790"/>
      <c r="GV173" s="790"/>
      <c r="GW173" s="790"/>
      <c r="GX173" s="790"/>
      <c r="GY173" s="790"/>
      <c r="GZ173" s="790"/>
      <c r="HA173" s="790"/>
      <c r="HB173" s="790"/>
      <c r="HC173" s="790"/>
      <c r="HD173" s="790"/>
      <c r="HE173" s="790"/>
      <c r="HF173" s="790"/>
      <c r="HG173" s="790"/>
      <c r="HH173" s="790"/>
      <c r="HI173" s="790"/>
      <c r="HJ173" s="790"/>
      <c r="HK173" s="790"/>
      <c r="HL173" s="790"/>
      <c r="HM173" s="790"/>
      <c r="HN173" s="790"/>
      <c r="HO173" s="790"/>
      <c r="HP173" s="790"/>
      <c r="HQ173" s="790"/>
      <c r="HR173" s="790"/>
      <c r="HS173" s="790"/>
      <c r="HT173" s="790"/>
      <c r="HU173" s="790"/>
      <c r="HV173" s="790"/>
      <c r="HW173" s="790"/>
      <c r="HX173" s="790"/>
      <c r="HY173" s="790"/>
      <c r="HZ173" s="790"/>
      <c r="IA173" s="790"/>
      <c r="IB173" s="790"/>
      <c r="IC173" s="790"/>
      <c r="ID173" s="790"/>
      <c r="IE173" s="790"/>
      <c r="IF173" s="790"/>
      <c r="IG173" s="790"/>
      <c r="IH173" s="790"/>
      <c r="II173" s="790"/>
      <c r="IJ173" s="790"/>
      <c r="IK173" s="790"/>
      <c r="IL173" s="790"/>
      <c r="IM173" s="790"/>
      <c r="IN173" s="790"/>
      <c r="IO173" s="790"/>
      <c r="IP173" s="790"/>
      <c r="IQ173" s="790"/>
      <c r="IR173" s="790"/>
      <c r="IS173" s="790"/>
      <c r="IT173" s="790"/>
      <c r="IU173" s="790"/>
      <c r="IV173" s="790"/>
    </row>
    <row r="174" spans="1:256" s="473" customFormat="1" ht="13.5" customHeight="1">
      <c r="A174" s="790"/>
      <c r="B174" s="885"/>
      <c r="C174" s="790"/>
      <c r="D174" s="790"/>
      <c r="E174" s="790"/>
      <c r="F174" s="790"/>
      <c r="G174" s="790"/>
      <c r="H174" s="790"/>
      <c r="I174" s="883"/>
      <c r="J174" s="790"/>
      <c r="K174" s="790"/>
      <c r="L174" s="790"/>
      <c r="M174" s="790"/>
      <c r="N174" s="790"/>
      <c r="O174" s="790"/>
      <c r="P174" s="790"/>
      <c r="Q174" s="790"/>
      <c r="R174" s="790"/>
      <c r="S174" s="790"/>
      <c r="T174" s="790"/>
      <c r="U174" s="790"/>
      <c r="V174" s="790"/>
      <c r="W174" s="790"/>
      <c r="X174" s="790"/>
      <c r="Y174" s="790"/>
      <c r="Z174" s="790"/>
      <c r="AA174" s="790"/>
      <c r="AB174" s="790"/>
      <c r="AC174" s="790"/>
      <c r="AD174" s="790"/>
      <c r="AE174" s="790"/>
      <c r="AF174" s="790"/>
      <c r="AG174" s="790"/>
      <c r="AH174" s="790"/>
      <c r="AI174" s="790"/>
      <c r="AJ174" s="790"/>
      <c r="AK174" s="790"/>
      <c r="AL174" s="790"/>
      <c r="AM174" s="790"/>
      <c r="AN174" s="790"/>
      <c r="AO174" s="790"/>
      <c r="AP174" s="790"/>
      <c r="AQ174" s="790"/>
      <c r="AR174" s="790"/>
      <c r="AS174" s="790"/>
      <c r="AT174" s="790"/>
      <c r="AU174" s="790"/>
      <c r="AV174" s="790"/>
      <c r="AW174" s="790"/>
      <c r="AX174" s="790"/>
      <c r="AY174" s="790"/>
      <c r="AZ174" s="790"/>
      <c r="BA174" s="790"/>
      <c r="BB174" s="790"/>
      <c r="BC174" s="790"/>
      <c r="BD174" s="790"/>
      <c r="BE174" s="790"/>
      <c r="BF174" s="790"/>
      <c r="BG174" s="790"/>
      <c r="BH174" s="790"/>
      <c r="BI174" s="790"/>
      <c r="BJ174" s="790"/>
      <c r="BK174" s="790"/>
      <c r="BL174" s="790"/>
      <c r="BM174" s="790"/>
      <c r="BN174" s="790"/>
      <c r="BO174" s="790"/>
      <c r="BP174" s="790"/>
      <c r="BQ174" s="790"/>
      <c r="BR174" s="790"/>
      <c r="BS174" s="790"/>
      <c r="BT174" s="790"/>
      <c r="BU174" s="790"/>
      <c r="BV174" s="790"/>
      <c r="BW174" s="790"/>
      <c r="BX174" s="790"/>
      <c r="BY174" s="790"/>
      <c r="BZ174" s="790"/>
      <c r="CA174" s="790"/>
      <c r="CB174" s="790"/>
      <c r="CC174" s="790"/>
      <c r="CD174" s="790"/>
      <c r="CE174" s="790"/>
      <c r="CF174" s="790"/>
      <c r="CG174" s="790"/>
      <c r="CH174" s="790"/>
      <c r="CI174" s="790"/>
      <c r="CJ174" s="790"/>
      <c r="CK174" s="790"/>
      <c r="CL174" s="790"/>
      <c r="CM174" s="790"/>
      <c r="CN174" s="790"/>
      <c r="CO174" s="790"/>
      <c r="CP174" s="790"/>
      <c r="CQ174" s="790"/>
      <c r="CR174" s="790"/>
      <c r="CS174" s="790"/>
      <c r="CT174" s="790"/>
      <c r="CU174" s="790"/>
      <c r="CV174" s="790"/>
      <c r="CW174" s="790"/>
      <c r="CX174" s="790"/>
      <c r="CY174" s="790"/>
      <c r="CZ174" s="790"/>
      <c r="DA174" s="790"/>
      <c r="DB174" s="790"/>
      <c r="DC174" s="790"/>
      <c r="DD174" s="790"/>
      <c r="DE174" s="790"/>
      <c r="DF174" s="790"/>
      <c r="DG174" s="790"/>
      <c r="DH174" s="790"/>
      <c r="DI174" s="790"/>
      <c r="DJ174" s="790"/>
      <c r="DK174" s="790"/>
      <c r="DL174" s="790"/>
      <c r="DM174" s="790"/>
      <c r="DN174" s="790"/>
      <c r="DO174" s="790"/>
      <c r="DP174" s="790"/>
      <c r="DQ174" s="790"/>
      <c r="DR174" s="790"/>
      <c r="DS174" s="790"/>
      <c r="DT174" s="790"/>
      <c r="DU174" s="790"/>
      <c r="DV174" s="790"/>
      <c r="DW174" s="790"/>
      <c r="DX174" s="790"/>
      <c r="DY174" s="790"/>
      <c r="DZ174" s="790"/>
      <c r="EA174" s="790"/>
      <c r="EB174" s="790"/>
      <c r="EC174" s="790"/>
      <c r="ED174" s="790"/>
      <c r="EE174" s="790"/>
      <c r="EF174" s="790"/>
      <c r="EG174" s="790"/>
      <c r="EH174" s="790"/>
      <c r="EI174" s="790"/>
      <c r="EJ174" s="790"/>
      <c r="EK174" s="790"/>
      <c r="EL174" s="790"/>
      <c r="EM174" s="790"/>
      <c r="EN174" s="790"/>
      <c r="EO174" s="790"/>
      <c r="EP174" s="790"/>
      <c r="EQ174" s="790"/>
      <c r="ER174" s="790"/>
      <c r="ES174" s="790"/>
      <c r="ET174" s="790"/>
      <c r="EU174" s="790"/>
      <c r="EV174" s="790"/>
      <c r="EW174" s="790"/>
      <c r="EX174" s="790"/>
      <c r="EY174" s="790"/>
      <c r="EZ174" s="790"/>
      <c r="FA174" s="790"/>
      <c r="FB174" s="790"/>
      <c r="FC174" s="790"/>
      <c r="FD174" s="790"/>
      <c r="FE174" s="790"/>
      <c r="FF174" s="790"/>
      <c r="FG174" s="790"/>
      <c r="FH174" s="790"/>
      <c r="FI174" s="790"/>
      <c r="FJ174" s="790"/>
      <c r="FK174" s="790"/>
      <c r="FL174" s="790"/>
      <c r="FM174" s="790"/>
      <c r="FN174" s="790"/>
      <c r="FO174" s="790"/>
      <c r="FP174" s="790"/>
      <c r="FQ174" s="790"/>
      <c r="FR174" s="790"/>
      <c r="FS174" s="790"/>
      <c r="FT174" s="790"/>
      <c r="FU174" s="790"/>
      <c r="FV174" s="790"/>
      <c r="FW174" s="790"/>
      <c r="FX174" s="790"/>
      <c r="FY174" s="790"/>
      <c r="FZ174" s="790"/>
      <c r="GA174" s="790"/>
      <c r="GB174" s="790"/>
      <c r="GC174" s="790"/>
      <c r="GD174" s="790"/>
      <c r="GE174" s="790"/>
      <c r="GF174" s="790"/>
      <c r="GG174" s="790"/>
      <c r="GH174" s="790"/>
      <c r="GI174" s="790"/>
      <c r="GJ174" s="790"/>
      <c r="GK174" s="790"/>
      <c r="GL174" s="790"/>
      <c r="GM174" s="790"/>
      <c r="GN174" s="790"/>
      <c r="GO174" s="790"/>
      <c r="GP174" s="790"/>
      <c r="GQ174" s="790"/>
      <c r="GR174" s="790"/>
      <c r="GS174" s="790"/>
      <c r="GT174" s="790"/>
      <c r="GU174" s="790"/>
      <c r="GV174" s="790"/>
      <c r="GW174" s="790"/>
      <c r="GX174" s="790"/>
      <c r="GY174" s="790"/>
      <c r="GZ174" s="790"/>
      <c r="HA174" s="790"/>
      <c r="HB174" s="790"/>
      <c r="HC174" s="790"/>
      <c r="HD174" s="790"/>
      <c r="HE174" s="790"/>
      <c r="HF174" s="790"/>
      <c r="HG174" s="790"/>
      <c r="HH174" s="790"/>
      <c r="HI174" s="790"/>
      <c r="HJ174" s="790"/>
      <c r="HK174" s="790"/>
      <c r="HL174" s="790"/>
      <c r="HM174" s="790"/>
      <c r="HN174" s="790"/>
      <c r="HO174" s="790"/>
      <c r="HP174" s="790"/>
      <c r="HQ174" s="790"/>
      <c r="HR174" s="790"/>
      <c r="HS174" s="790"/>
      <c r="HT174" s="790"/>
      <c r="HU174" s="790"/>
      <c r="HV174" s="790"/>
      <c r="HW174" s="790"/>
      <c r="HX174" s="790"/>
      <c r="HY174" s="790"/>
      <c r="HZ174" s="790"/>
      <c r="IA174" s="790"/>
      <c r="IB174" s="790"/>
      <c r="IC174" s="790"/>
      <c r="ID174" s="790"/>
      <c r="IE174" s="790"/>
      <c r="IF174" s="790"/>
      <c r="IG174" s="790"/>
      <c r="IH174" s="790"/>
      <c r="II174" s="790"/>
      <c r="IJ174" s="790"/>
      <c r="IK174" s="790"/>
      <c r="IL174" s="790"/>
      <c r="IM174" s="790"/>
      <c r="IN174" s="790"/>
      <c r="IO174" s="790"/>
      <c r="IP174" s="790"/>
      <c r="IQ174" s="790"/>
      <c r="IR174" s="790"/>
      <c r="IS174" s="790"/>
      <c r="IT174" s="790"/>
      <c r="IU174" s="790"/>
      <c r="IV174" s="790"/>
    </row>
    <row r="175" spans="1:256" s="473" customFormat="1" ht="13.5" customHeight="1">
      <c r="A175" s="790"/>
      <c r="B175" s="790"/>
      <c r="C175" s="790"/>
      <c r="D175" s="790"/>
      <c r="E175" s="790"/>
      <c r="F175" s="790"/>
      <c r="G175" s="790"/>
      <c r="H175" s="790"/>
      <c r="I175" s="883"/>
      <c r="J175" s="790"/>
      <c r="K175" s="790"/>
      <c r="L175" s="790"/>
      <c r="M175" s="790"/>
      <c r="N175" s="790"/>
      <c r="O175" s="790"/>
      <c r="P175" s="790"/>
      <c r="Q175" s="790"/>
      <c r="R175" s="790"/>
      <c r="S175" s="790"/>
      <c r="T175" s="790"/>
      <c r="U175" s="790"/>
      <c r="V175" s="790"/>
      <c r="W175" s="790"/>
      <c r="X175" s="790"/>
      <c r="Y175" s="790"/>
      <c r="Z175" s="790"/>
      <c r="AA175" s="790"/>
      <c r="AB175" s="790"/>
      <c r="AC175" s="790"/>
      <c r="AD175" s="790"/>
      <c r="AE175" s="790"/>
      <c r="AF175" s="790"/>
      <c r="AG175" s="790"/>
      <c r="AH175" s="790"/>
      <c r="AI175" s="790"/>
      <c r="AJ175" s="790"/>
      <c r="AK175" s="790"/>
      <c r="AL175" s="790"/>
      <c r="AM175" s="790"/>
      <c r="AN175" s="790"/>
      <c r="AO175" s="790"/>
      <c r="AP175" s="790"/>
      <c r="AQ175" s="790"/>
      <c r="AR175" s="790"/>
      <c r="AS175" s="790"/>
      <c r="AT175" s="790"/>
      <c r="AU175" s="790"/>
      <c r="AV175" s="790"/>
      <c r="AW175" s="790"/>
      <c r="AX175" s="790"/>
      <c r="AY175" s="790"/>
      <c r="AZ175" s="790"/>
      <c r="BA175" s="790"/>
      <c r="BB175" s="790"/>
      <c r="BC175" s="790"/>
      <c r="BD175" s="790"/>
      <c r="BE175" s="790"/>
      <c r="BF175" s="790"/>
      <c r="BG175" s="790"/>
      <c r="BH175" s="790"/>
      <c r="BI175" s="790"/>
      <c r="BJ175" s="790"/>
      <c r="BK175" s="790"/>
      <c r="BL175" s="790"/>
      <c r="BM175" s="790"/>
      <c r="BN175" s="790"/>
      <c r="BO175" s="790"/>
      <c r="BP175" s="790"/>
      <c r="BQ175" s="790"/>
      <c r="BR175" s="790"/>
      <c r="BS175" s="790"/>
      <c r="BT175" s="790"/>
      <c r="BU175" s="790"/>
      <c r="BV175" s="790"/>
      <c r="BW175" s="790"/>
      <c r="BX175" s="790"/>
      <c r="BY175" s="790"/>
      <c r="BZ175" s="790"/>
      <c r="CA175" s="790"/>
      <c r="CB175" s="790"/>
      <c r="CC175" s="790"/>
      <c r="CD175" s="790"/>
      <c r="CE175" s="790"/>
      <c r="CF175" s="790"/>
      <c r="CG175" s="790"/>
      <c r="CH175" s="790"/>
      <c r="CI175" s="790"/>
      <c r="CJ175" s="790"/>
      <c r="CK175" s="790"/>
      <c r="CL175" s="790"/>
      <c r="CM175" s="790"/>
      <c r="CN175" s="790"/>
      <c r="CO175" s="790"/>
      <c r="CP175" s="790"/>
      <c r="CQ175" s="790"/>
      <c r="CR175" s="790"/>
      <c r="CS175" s="790"/>
      <c r="CT175" s="790"/>
      <c r="CU175" s="790"/>
      <c r="CV175" s="790"/>
      <c r="CW175" s="790"/>
      <c r="CX175" s="790"/>
      <c r="CY175" s="790"/>
      <c r="CZ175" s="790"/>
      <c r="DA175" s="790"/>
      <c r="DB175" s="790"/>
      <c r="DC175" s="790"/>
      <c r="DD175" s="790"/>
      <c r="DE175" s="790"/>
      <c r="DF175" s="790"/>
      <c r="DG175" s="790"/>
      <c r="DH175" s="790"/>
      <c r="DI175" s="790"/>
      <c r="DJ175" s="790"/>
      <c r="DK175" s="790"/>
      <c r="DL175" s="790"/>
      <c r="DM175" s="790"/>
      <c r="DN175" s="790"/>
      <c r="DO175" s="790"/>
      <c r="DP175" s="790"/>
      <c r="DQ175" s="790"/>
      <c r="DR175" s="790"/>
      <c r="DS175" s="790"/>
      <c r="DT175" s="790"/>
      <c r="DU175" s="790"/>
      <c r="DV175" s="790"/>
      <c r="DW175" s="790"/>
      <c r="DX175" s="790"/>
      <c r="DY175" s="790"/>
      <c r="DZ175" s="790"/>
      <c r="EA175" s="790"/>
      <c r="EB175" s="790"/>
      <c r="EC175" s="790"/>
      <c r="ED175" s="790"/>
      <c r="EE175" s="790"/>
      <c r="EF175" s="790"/>
      <c r="EG175" s="790"/>
      <c r="EH175" s="790"/>
      <c r="EI175" s="790"/>
      <c r="EJ175" s="790"/>
      <c r="EK175" s="790"/>
      <c r="EL175" s="790"/>
      <c r="EM175" s="790"/>
      <c r="EN175" s="790"/>
      <c r="EO175" s="790"/>
      <c r="EP175" s="790"/>
      <c r="EQ175" s="790"/>
      <c r="ER175" s="790"/>
      <c r="ES175" s="790"/>
      <c r="ET175" s="790"/>
      <c r="EU175" s="790"/>
      <c r="EV175" s="790"/>
      <c r="EW175" s="790"/>
      <c r="EX175" s="790"/>
      <c r="EY175" s="790"/>
      <c r="EZ175" s="790"/>
      <c r="FA175" s="790"/>
      <c r="FB175" s="790"/>
      <c r="FC175" s="790"/>
      <c r="FD175" s="790"/>
      <c r="FE175" s="790"/>
      <c r="FF175" s="790"/>
      <c r="FG175" s="790"/>
      <c r="FH175" s="790"/>
      <c r="FI175" s="790"/>
      <c r="FJ175" s="790"/>
      <c r="FK175" s="790"/>
      <c r="FL175" s="790"/>
      <c r="FM175" s="790"/>
      <c r="FN175" s="790"/>
      <c r="FO175" s="790"/>
      <c r="FP175" s="790"/>
      <c r="FQ175" s="790"/>
      <c r="FR175" s="790"/>
      <c r="FS175" s="790"/>
      <c r="FT175" s="790"/>
      <c r="FU175" s="790"/>
      <c r="FV175" s="790"/>
      <c r="FW175" s="790"/>
      <c r="FX175" s="790"/>
      <c r="FY175" s="790"/>
      <c r="FZ175" s="790"/>
      <c r="GA175" s="790"/>
      <c r="GB175" s="790"/>
      <c r="GC175" s="790"/>
      <c r="GD175" s="790"/>
      <c r="GE175" s="790"/>
      <c r="GF175" s="790"/>
      <c r="GG175" s="790"/>
      <c r="GH175" s="790"/>
      <c r="GI175" s="790"/>
      <c r="GJ175" s="790"/>
      <c r="GK175" s="790"/>
      <c r="GL175" s="790"/>
      <c r="GM175" s="790"/>
      <c r="GN175" s="790"/>
      <c r="GO175" s="790"/>
      <c r="GP175" s="790"/>
      <c r="GQ175" s="790"/>
      <c r="GR175" s="790"/>
      <c r="GS175" s="790"/>
      <c r="GT175" s="790"/>
      <c r="GU175" s="790"/>
      <c r="GV175" s="790"/>
      <c r="GW175" s="790"/>
      <c r="GX175" s="790"/>
      <c r="GY175" s="790"/>
      <c r="GZ175" s="790"/>
      <c r="HA175" s="790"/>
      <c r="HB175" s="790"/>
      <c r="HC175" s="790"/>
      <c r="HD175" s="790"/>
      <c r="HE175" s="790"/>
      <c r="HF175" s="790"/>
      <c r="HG175" s="790"/>
      <c r="HH175" s="790"/>
      <c r="HI175" s="790"/>
      <c r="HJ175" s="790"/>
      <c r="HK175" s="790"/>
      <c r="HL175" s="790"/>
      <c r="HM175" s="790"/>
      <c r="HN175" s="790"/>
      <c r="HO175" s="790"/>
      <c r="HP175" s="790"/>
      <c r="HQ175" s="790"/>
      <c r="HR175" s="790"/>
      <c r="HS175" s="790"/>
      <c r="HT175" s="790"/>
      <c r="HU175" s="790"/>
      <c r="HV175" s="790"/>
      <c r="HW175" s="790"/>
      <c r="HX175" s="790"/>
      <c r="HY175" s="790"/>
      <c r="HZ175" s="790"/>
      <c r="IA175" s="790"/>
      <c r="IB175" s="790"/>
      <c r="IC175" s="790"/>
      <c r="ID175" s="790"/>
      <c r="IE175" s="790"/>
      <c r="IF175" s="790"/>
      <c r="IG175" s="790"/>
      <c r="IH175" s="790"/>
      <c r="II175" s="790"/>
      <c r="IJ175" s="790"/>
      <c r="IK175" s="790"/>
      <c r="IL175" s="790"/>
      <c r="IM175" s="790"/>
      <c r="IN175" s="790"/>
      <c r="IO175" s="790"/>
      <c r="IP175" s="790"/>
      <c r="IQ175" s="790"/>
      <c r="IR175" s="790"/>
      <c r="IS175" s="790"/>
      <c r="IT175" s="790"/>
      <c r="IU175" s="790"/>
      <c r="IV175" s="790"/>
    </row>
    <row r="176" spans="1:256" s="473" customFormat="1" ht="27" customHeight="1">
      <c r="A176" s="790"/>
      <c r="B176" s="889"/>
      <c r="C176" s="790"/>
      <c r="D176" s="790"/>
      <c r="E176" s="790"/>
      <c r="F176" s="790"/>
      <c r="G176" s="790"/>
      <c r="H176" s="790"/>
      <c r="I176" s="883"/>
      <c r="J176" s="790"/>
      <c r="K176" s="790"/>
      <c r="L176" s="790"/>
      <c r="M176" s="790"/>
      <c r="N176" s="790"/>
      <c r="O176" s="790"/>
      <c r="P176" s="790"/>
      <c r="Q176" s="790"/>
      <c r="R176" s="790"/>
      <c r="S176" s="790"/>
      <c r="T176" s="790"/>
      <c r="U176" s="790"/>
      <c r="V176" s="790"/>
      <c r="W176" s="790"/>
      <c r="X176" s="790"/>
      <c r="Y176" s="790"/>
      <c r="Z176" s="790"/>
      <c r="AA176" s="790"/>
      <c r="AB176" s="790"/>
      <c r="AC176" s="790"/>
      <c r="AD176" s="790"/>
      <c r="AE176" s="790"/>
      <c r="AF176" s="790"/>
      <c r="AG176" s="790"/>
      <c r="AH176" s="790"/>
      <c r="AI176" s="790"/>
      <c r="AJ176" s="790"/>
      <c r="AK176" s="790"/>
      <c r="AL176" s="790"/>
      <c r="AM176" s="790"/>
      <c r="AN176" s="790"/>
      <c r="AO176" s="790"/>
      <c r="AP176" s="790"/>
      <c r="AQ176" s="790"/>
      <c r="AR176" s="790"/>
      <c r="AS176" s="790"/>
      <c r="AT176" s="790"/>
      <c r="AU176" s="790"/>
      <c r="AV176" s="790"/>
      <c r="AW176" s="790"/>
      <c r="AX176" s="790"/>
      <c r="AY176" s="790"/>
      <c r="AZ176" s="790"/>
      <c r="BA176" s="790"/>
      <c r="BB176" s="790"/>
      <c r="BC176" s="790"/>
      <c r="BD176" s="790"/>
      <c r="BE176" s="790"/>
      <c r="BF176" s="790"/>
      <c r="BG176" s="790"/>
      <c r="BH176" s="790"/>
      <c r="BI176" s="790"/>
      <c r="BJ176" s="790"/>
      <c r="BK176" s="790"/>
      <c r="BL176" s="790"/>
      <c r="BM176" s="790"/>
      <c r="BN176" s="790"/>
      <c r="BO176" s="790"/>
      <c r="BP176" s="790"/>
      <c r="BQ176" s="790"/>
      <c r="BR176" s="790"/>
      <c r="BS176" s="790"/>
      <c r="BT176" s="790"/>
      <c r="BU176" s="790"/>
      <c r="BV176" s="790"/>
      <c r="BW176" s="790"/>
      <c r="BX176" s="790"/>
      <c r="BY176" s="790"/>
      <c r="BZ176" s="790"/>
      <c r="CA176" s="790"/>
      <c r="CB176" s="790"/>
      <c r="CC176" s="790"/>
      <c r="CD176" s="790"/>
      <c r="CE176" s="790"/>
      <c r="CF176" s="790"/>
      <c r="CG176" s="790"/>
      <c r="CH176" s="790"/>
      <c r="CI176" s="790"/>
      <c r="CJ176" s="790"/>
      <c r="CK176" s="790"/>
      <c r="CL176" s="790"/>
      <c r="CM176" s="790"/>
      <c r="CN176" s="790"/>
      <c r="CO176" s="790"/>
      <c r="CP176" s="790"/>
      <c r="CQ176" s="790"/>
      <c r="CR176" s="790"/>
      <c r="CS176" s="790"/>
      <c r="CT176" s="790"/>
      <c r="CU176" s="790"/>
      <c r="CV176" s="790"/>
      <c r="CW176" s="790"/>
      <c r="CX176" s="790"/>
      <c r="CY176" s="790"/>
      <c r="CZ176" s="790"/>
      <c r="DA176" s="790"/>
      <c r="DB176" s="790"/>
      <c r="DC176" s="790"/>
      <c r="DD176" s="790"/>
      <c r="DE176" s="790"/>
      <c r="DF176" s="790"/>
      <c r="DG176" s="790"/>
      <c r="DH176" s="790"/>
      <c r="DI176" s="790"/>
      <c r="DJ176" s="790"/>
      <c r="DK176" s="790"/>
      <c r="DL176" s="790"/>
      <c r="DM176" s="790"/>
      <c r="DN176" s="790"/>
      <c r="DO176" s="790"/>
      <c r="DP176" s="790"/>
      <c r="DQ176" s="790"/>
      <c r="DR176" s="790"/>
      <c r="DS176" s="790"/>
      <c r="DT176" s="790"/>
      <c r="DU176" s="790"/>
      <c r="DV176" s="790"/>
      <c r="DW176" s="790"/>
      <c r="DX176" s="790"/>
      <c r="DY176" s="790"/>
      <c r="DZ176" s="790"/>
      <c r="EA176" s="790"/>
      <c r="EB176" s="790"/>
      <c r="EC176" s="790"/>
      <c r="ED176" s="790"/>
      <c r="EE176" s="790"/>
      <c r="EF176" s="790"/>
      <c r="EG176" s="790"/>
      <c r="EH176" s="790"/>
      <c r="EI176" s="790"/>
      <c r="EJ176" s="790"/>
      <c r="EK176" s="790"/>
      <c r="EL176" s="790"/>
      <c r="EM176" s="790"/>
      <c r="EN176" s="790"/>
      <c r="EO176" s="790"/>
      <c r="EP176" s="790"/>
      <c r="EQ176" s="790"/>
      <c r="ER176" s="790"/>
      <c r="ES176" s="790"/>
      <c r="ET176" s="790"/>
      <c r="EU176" s="790"/>
      <c r="EV176" s="790"/>
      <c r="EW176" s="790"/>
      <c r="EX176" s="790"/>
      <c r="EY176" s="790"/>
      <c r="EZ176" s="790"/>
      <c r="FA176" s="790"/>
      <c r="FB176" s="790"/>
      <c r="FC176" s="790"/>
      <c r="FD176" s="790"/>
      <c r="FE176" s="790"/>
      <c r="FF176" s="790"/>
      <c r="FG176" s="790"/>
      <c r="FH176" s="790"/>
      <c r="FI176" s="790"/>
      <c r="FJ176" s="790"/>
      <c r="FK176" s="790"/>
      <c r="FL176" s="790"/>
      <c r="FM176" s="790"/>
      <c r="FN176" s="790"/>
      <c r="FO176" s="790"/>
      <c r="FP176" s="790"/>
      <c r="FQ176" s="790"/>
      <c r="FR176" s="790"/>
      <c r="FS176" s="790"/>
      <c r="FT176" s="790"/>
      <c r="FU176" s="790"/>
      <c r="FV176" s="790"/>
      <c r="FW176" s="790"/>
      <c r="FX176" s="790"/>
      <c r="FY176" s="790"/>
      <c r="FZ176" s="790"/>
      <c r="GA176" s="790"/>
      <c r="GB176" s="790"/>
      <c r="GC176" s="790"/>
      <c r="GD176" s="790"/>
      <c r="GE176" s="790"/>
      <c r="GF176" s="790"/>
      <c r="GG176" s="790"/>
      <c r="GH176" s="790"/>
      <c r="GI176" s="790"/>
      <c r="GJ176" s="790"/>
      <c r="GK176" s="790"/>
      <c r="GL176" s="790"/>
      <c r="GM176" s="790"/>
      <c r="GN176" s="790"/>
      <c r="GO176" s="790"/>
      <c r="GP176" s="790"/>
      <c r="GQ176" s="790"/>
      <c r="GR176" s="790"/>
      <c r="GS176" s="790"/>
      <c r="GT176" s="790"/>
      <c r="GU176" s="790"/>
      <c r="GV176" s="790"/>
      <c r="GW176" s="790"/>
      <c r="GX176" s="790"/>
      <c r="GY176" s="790"/>
      <c r="GZ176" s="790"/>
      <c r="HA176" s="790"/>
      <c r="HB176" s="790"/>
      <c r="HC176" s="790"/>
      <c r="HD176" s="790"/>
      <c r="HE176" s="790"/>
      <c r="HF176" s="790"/>
      <c r="HG176" s="790"/>
      <c r="HH176" s="790"/>
      <c r="HI176" s="790"/>
      <c r="HJ176" s="790"/>
      <c r="HK176" s="790"/>
      <c r="HL176" s="790"/>
      <c r="HM176" s="790"/>
      <c r="HN176" s="790"/>
      <c r="HO176" s="790"/>
      <c r="HP176" s="790"/>
      <c r="HQ176" s="790"/>
      <c r="HR176" s="790"/>
      <c r="HS176" s="790"/>
      <c r="HT176" s="790"/>
      <c r="HU176" s="790"/>
      <c r="HV176" s="790"/>
      <c r="HW176" s="790"/>
      <c r="HX176" s="790"/>
      <c r="HY176" s="790"/>
      <c r="HZ176" s="790"/>
      <c r="IA176" s="790"/>
      <c r="IB176" s="790"/>
      <c r="IC176" s="790"/>
      <c r="ID176" s="790"/>
      <c r="IE176" s="790"/>
      <c r="IF176" s="790"/>
      <c r="IG176" s="790"/>
      <c r="IH176" s="790"/>
      <c r="II176" s="790"/>
      <c r="IJ176" s="790"/>
      <c r="IK176" s="790"/>
      <c r="IL176" s="790"/>
      <c r="IM176" s="790"/>
      <c r="IN176" s="790"/>
      <c r="IO176" s="790"/>
      <c r="IP176" s="790"/>
      <c r="IQ176" s="790"/>
      <c r="IR176" s="790"/>
      <c r="IS176" s="790"/>
      <c r="IT176" s="790"/>
      <c r="IU176" s="790"/>
      <c r="IV176" s="790"/>
    </row>
    <row r="177" spans="1:256" s="473" customFormat="1" ht="13.5" customHeight="1">
      <c r="A177" s="790"/>
      <c r="B177" s="279"/>
      <c r="C177" s="790"/>
      <c r="D177" s="790"/>
      <c r="E177" s="790"/>
      <c r="F177" s="790"/>
      <c r="G177" s="790"/>
      <c r="H177" s="790"/>
      <c r="I177" s="883"/>
      <c r="J177" s="790"/>
      <c r="K177" s="790"/>
      <c r="L177" s="790"/>
      <c r="M177" s="790"/>
      <c r="N177" s="790"/>
      <c r="O177" s="790"/>
      <c r="P177" s="790"/>
      <c r="Q177" s="790"/>
      <c r="R177" s="790"/>
      <c r="S177" s="790"/>
      <c r="T177" s="790"/>
      <c r="U177" s="790"/>
      <c r="V177" s="790"/>
      <c r="W177" s="790"/>
      <c r="X177" s="790"/>
      <c r="Y177" s="790"/>
      <c r="Z177" s="790"/>
      <c r="AA177" s="790"/>
      <c r="AB177" s="790"/>
      <c r="AC177" s="790"/>
      <c r="AD177" s="790"/>
      <c r="AE177" s="790"/>
      <c r="AF177" s="790"/>
      <c r="AG177" s="790"/>
      <c r="AH177" s="790"/>
      <c r="AI177" s="790"/>
      <c r="AJ177" s="790"/>
      <c r="AK177" s="790"/>
      <c r="AL177" s="790"/>
      <c r="AM177" s="790"/>
      <c r="AN177" s="790"/>
      <c r="AO177" s="790"/>
      <c r="AP177" s="790"/>
      <c r="AQ177" s="790"/>
      <c r="AR177" s="790"/>
      <c r="AS177" s="790"/>
      <c r="AT177" s="790"/>
      <c r="AU177" s="790"/>
      <c r="AV177" s="790"/>
      <c r="AW177" s="790"/>
      <c r="AX177" s="790"/>
      <c r="AY177" s="790"/>
      <c r="AZ177" s="790"/>
      <c r="BA177" s="790"/>
      <c r="BB177" s="790"/>
      <c r="BC177" s="790"/>
      <c r="BD177" s="790"/>
      <c r="BE177" s="790"/>
      <c r="BF177" s="790"/>
      <c r="BG177" s="790"/>
      <c r="BH177" s="790"/>
      <c r="BI177" s="790"/>
      <c r="BJ177" s="790"/>
      <c r="BK177" s="790"/>
      <c r="BL177" s="790"/>
      <c r="BM177" s="790"/>
      <c r="BN177" s="790"/>
      <c r="BO177" s="790"/>
      <c r="BP177" s="790"/>
      <c r="BQ177" s="790"/>
      <c r="BR177" s="790"/>
      <c r="BS177" s="790"/>
      <c r="BT177" s="790"/>
      <c r="BU177" s="790"/>
      <c r="BV177" s="790"/>
      <c r="BW177" s="790"/>
      <c r="BX177" s="790"/>
      <c r="BY177" s="790"/>
      <c r="BZ177" s="790"/>
      <c r="CA177" s="790"/>
      <c r="CB177" s="790"/>
      <c r="CC177" s="790"/>
      <c r="CD177" s="790"/>
      <c r="CE177" s="790"/>
      <c r="CF177" s="790"/>
      <c r="CG177" s="790"/>
      <c r="CH177" s="790"/>
      <c r="CI177" s="790"/>
      <c r="CJ177" s="790"/>
      <c r="CK177" s="790"/>
      <c r="CL177" s="790"/>
      <c r="CM177" s="790"/>
      <c r="CN177" s="790"/>
      <c r="CO177" s="790"/>
      <c r="CP177" s="790"/>
      <c r="CQ177" s="790"/>
      <c r="CR177" s="790"/>
      <c r="CS177" s="790"/>
      <c r="CT177" s="790"/>
      <c r="CU177" s="790"/>
      <c r="CV177" s="790"/>
      <c r="CW177" s="790"/>
      <c r="CX177" s="790"/>
      <c r="CY177" s="790"/>
      <c r="CZ177" s="790"/>
      <c r="DA177" s="790"/>
      <c r="DB177" s="790"/>
      <c r="DC177" s="790"/>
      <c r="DD177" s="790"/>
      <c r="DE177" s="790"/>
      <c r="DF177" s="790"/>
      <c r="DG177" s="790"/>
      <c r="DH177" s="790"/>
      <c r="DI177" s="790"/>
      <c r="DJ177" s="790"/>
      <c r="DK177" s="790"/>
      <c r="DL177" s="790"/>
      <c r="DM177" s="790"/>
      <c r="DN177" s="790"/>
      <c r="DO177" s="790"/>
      <c r="DP177" s="790"/>
      <c r="DQ177" s="790"/>
      <c r="DR177" s="790"/>
      <c r="DS177" s="790"/>
      <c r="DT177" s="790"/>
      <c r="DU177" s="790"/>
      <c r="DV177" s="790"/>
      <c r="DW177" s="790"/>
      <c r="DX177" s="790"/>
      <c r="DY177" s="790"/>
      <c r="DZ177" s="790"/>
      <c r="EA177" s="790"/>
      <c r="EB177" s="790"/>
      <c r="EC177" s="790"/>
      <c r="ED177" s="790"/>
      <c r="EE177" s="790"/>
      <c r="EF177" s="790"/>
      <c r="EG177" s="790"/>
      <c r="EH177" s="790"/>
      <c r="EI177" s="790"/>
      <c r="EJ177" s="790"/>
      <c r="EK177" s="790"/>
      <c r="EL177" s="790"/>
      <c r="EM177" s="790"/>
      <c r="EN177" s="790"/>
      <c r="EO177" s="790"/>
      <c r="EP177" s="790"/>
      <c r="EQ177" s="790"/>
      <c r="ER177" s="790"/>
      <c r="ES177" s="790"/>
      <c r="ET177" s="790"/>
      <c r="EU177" s="790"/>
      <c r="EV177" s="790"/>
      <c r="EW177" s="790"/>
      <c r="EX177" s="790"/>
      <c r="EY177" s="790"/>
      <c r="EZ177" s="790"/>
      <c r="FA177" s="790"/>
      <c r="FB177" s="790"/>
      <c r="FC177" s="790"/>
      <c r="FD177" s="790"/>
      <c r="FE177" s="790"/>
      <c r="FF177" s="790"/>
      <c r="FG177" s="790"/>
      <c r="FH177" s="790"/>
      <c r="FI177" s="790"/>
      <c r="FJ177" s="790"/>
      <c r="FK177" s="790"/>
      <c r="FL177" s="790"/>
      <c r="FM177" s="790"/>
      <c r="FN177" s="790"/>
      <c r="FO177" s="790"/>
      <c r="FP177" s="790"/>
      <c r="FQ177" s="790"/>
      <c r="FR177" s="790"/>
      <c r="FS177" s="790"/>
      <c r="FT177" s="790"/>
      <c r="FU177" s="790"/>
      <c r="FV177" s="790"/>
      <c r="FW177" s="790"/>
      <c r="FX177" s="790"/>
      <c r="FY177" s="790"/>
      <c r="FZ177" s="790"/>
      <c r="GA177" s="790"/>
      <c r="GB177" s="790"/>
      <c r="GC177" s="790"/>
      <c r="GD177" s="790"/>
      <c r="GE177" s="790"/>
      <c r="GF177" s="790"/>
      <c r="GG177" s="790"/>
      <c r="GH177" s="790"/>
      <c r="GI177" s="790"/>
      <c r="GJ177" s="790"/>
      <c r="GK177" s="790"/>
      <c r="GL177" s="790"/>
      <c r="GM177" s="790"/>
      <c r="GN177" s="790"/>
      <c r="GO177" s="790"/>
      <c r="GP177" s="790"/>
      <c r="GQ177" s="790"/>
      <c r="GR177" s="790"/>
      <c r="GS177" s="790"/>
      <c r="GT177" s="790"/>
      <c r="GU177" s="790"/>
      <c r="GV177" s="790"/>
      <c r="GW177" s="790"/>
      <c r="GX177" s="790"/>
      <c r="GY177" s="790"/>
      <c r="GZ177" s="790"/>
      <c r="HA177" s="790"/>
      <c r="HB177" s="790"/>
      <c r="HC177" s="790"/>
      <c r="HD177" s="790"/>
      <c r="HE177" s="790"/>
      <c r="HF177" s="790"/>
      <c r="HG177" s="790"/>
      <c r="HH177" s="790"/>
      <c r="HI177" s="790"/>
      <c r="HJ177" s="790"/>
      <c r="HK177" s="790"/>
      <c r="HL177" s="790"/>
      <c r="HM177" s="790"/>
      <c r="HN177" s="790"/>
      <c r="HO177" s="790"/>
      <c r="HP177" s="790"/>
      <c r="HQ177" s="790"/>
      <c r="HR177" s="790"/>
      <c r="HS177" s="790"/>
      <c r="HT177" s="790"/>
      <c r="HU177" s="790"/>
      <c r="HV177" s="790"/>
      <c r="HW177" s="790"/>
      <c r="HX177" s="790"/>
      <c r="HY177" s="790"/>
      <c r="HZ177" s="790"/>
      <c r="IA177" s="790"/>
      <c r="IB177" s="790"/>
      <c r="IC177" s="790"/>
      <c r="ID177" s="790"/>
      <c r="IE177" s="790"/>
      <c r="IF177" s="790"/>
      <c r="IG177" s="790"/>
      <c r="IH177" s="790"/>
      <c r="II177" s="790"/>
      <c r="IJ177" s="790"/>
      <c r="IK177" s="790"/>
      <c r="IL177" s="790"/>
      <c r="IM177" s="790"/>
      <c r="IN177" s="790"/>
      <c r="IO177" s="790"/>
      <c r="IP177" s="790"/>
      <c r="IQ177" s="790"/>
      <c r="IR177" s="790"/>
      <c r="IS177" s="790"/>
      <c r="IT177" s="790"/>
      <c r="IU177" s="790"/>
      <c r="IV177" s="790"/>
    </row>
    <row r="178" spans="1:256" s="473" customFormat="1" ht="40.5" customHeight="1">
      <c r="A178" s="790"/>
      <c r="B178" s="790"/>
      <c r="C178" s="790"/>
      <c r="D178" s="790"/>
      <c r="E178" s="790"/>
      <c r="F178" s="790"/>
      <c r="G178" s="790"/>
      <c r="H178" s="790"/>
      <c r="I178" s="887"/>
      <c r="J178" s="790"/>
      <c r="K178" s="790"/>
      <c r="L178" s="790"/>
      <c r="M178" s="790"/>
      <c r="N178" s="790"/>
      <c r="O178" s="790"/>
      <c r="P178" s="790"/>
      <c r="Q178" s="790"/>
      <c r="R178" s="790"/>
      <c r="S178" s="790"/>
      <c r="T178" s="790"/>
      <c r="U178" s="790"/>
      <c r="V178" s="790"/>
      <c r="W178" s="790"/>
      <c r="X178" s="790"/>
      <c r="Y178" s="790"/>
      <c r="Z178" s="790"/>
      <c r="AA178" s="790"/>
      <c r="AB178" s="790"/>
      <c r="AC178" s="790"/>
      <c r="AD178" s="790"/>
      <c r="AE178" s="790"/>
      <c r="AF178" s="790"/>
      <c r="AG178" s="790"/>
      <c r="AH178" s="790"/>
      <c r="AI178" s="790"/>
      <c r="AJ178" s="790"/>
      <c r="AK178" s="790"/>
      <c r="AL178" s="790"/>
      <c r="AM178" s="790"/>
      <c r="AN178" s="790"/>
      <c r="AO178" s="790"/>
      <c r="AP178" s="790"/>
      <c r="AQ178" s="790"/>
      <c r="AR178" s="790"/>
      <c r="AS178" s="790"/>
      <c r="AT178" s="790"/>
      <c r="AU178" s="790"/>
      <c r="AV178" s="790"/>
      <c r="AW178" s="790"/>
      <c r="AX178" s="790"/>
      <c r="AY178" s="790"/>
      <c r="AZ178" s="790"/>
      <c r="BA178" s="790"/>
      <c r="BB178" s="790"/>
      <c r="BC178" s="790"/>
      <c r="BD178" s="790"/>
      <c r="BE178" s="790"/>
      <c r="BF178" s="790"/>
      <c r="BG178" s="790"/>
      <c r="BH178" s="790"/>
      <c r="BI178" s="790"/>
      <c r="BJ178" s="790"/>
      <c r="BK178" s="790"/>
      <c r="BL178" s="790"/>
      <c r="BM178" s="790"/>
      <c r="BN178" s="790"/>
      <c r="BO178" s="790"/>
      <c r="BP178" s="790"/>
      <c r="BQ178" s="790"/>
      <c r="BR178" s="790"/>
      <c r="BS178" s="790"/>
      <c r="BT178" s="790"/>
      <c r="BU178" s="790"/>
      <c r="BV178" s="790"/>
      <c r="BW178" s="790"/>
      <c r="BX178" s="790"/>
      <c r="BY178" s="790"/>
      <c r="BZ178" s="790"/>
      <c r="CA178" s="790"/>
      <c r="CB178" s="790"/>
      <c r="CC178" s="790"/>
      <c r="CD178" s="790"/>
      <c r="CE178" s="790"/>
      <c r="CF178" s="790"/>
      <c r="CG178" s="790"/>
      <c r="CH178" s="790"/>
      <c r="CI178" s="790"/>
      <c r="CJ178" s="790"/>
      <c r="CK178" s="790"/>
      <c r="CL178" s="790"/>
      <c r="CM178" s="790"/>
      <c r="CN178" s="790"/>
      <c r="CO178" s="790"/>
      <c r="CP178" s="790"/>
      <c r="CQ178" s="790"/>
      <c r="CR178" s="790"/>
      <c r="CS178" s="790"/>
      <c r="CT178" s="790"/>
      <c r="CU178" s="790"/>
      <c r="CV178" s="790"/>
      <c r="CW178" s="790"/>
      <c r="CX178" s="790"/>
      <c r="CY178" s="790"/>
      <c r="CZ178" s="790"/>
      <c r="DA178" s="790"/>
      <c r="DB178" s="790"/>
      <c r="DC178" s="790"/>
      <c r="DD178" s="790"/>
      <c r="DE178" s="790"/>
      <c r="DF178" s="790"/>
      <c r="DG178" s="790"/>
      <c r="DH178" s="790"/>
      <c r="DI178" s="790"/>
      <c r="DJ178" s="790"/>
      <c r="DK178" s="790"/>
      <c r="DL178" s="790"/>
      <c r="DM178" s="790"/>
      <c r="DN178" s="790"/>
      <c r="DO178" s="790"/>
      <c r="DP178" s="790"/>
      <c r="DQ178" s="790"/>
      <c r="DR178" s="790"/>
      <c r="DS178" s="790"/>
      <c r="DT178" s="790"/>
      <c r="DU178" s="790"/>
      <c r="DV178" s="790"/>
      <c r="DW178" s="790"/>
      <c r="DX178" s="790"/>
      <c r="DY178" s="790"/>
      <c r="DZ178" s="790"/>
      <c r="EA178" s="790"/>
      <c r="EB178" s="790"/>
      <c r="EC178" s="790"/>
      <c r="ED178" s="790"/>
      <c r="EE178" s="790"/>
      <c r="EF178" s="790"/>
      <c r="EG178" s="790"/>
      <c r="EH178" s="790"/>
      <c r="EI178" s="790"/>
      <c r="EJ178" s="790"/>
      <c r="EK178" s="790"/>
      <c r="EL178" s="790"/>
      <c r="EM178" s="790"/>
      <c r="EN178" s="790"/>
      <c r="EO178" s="790"/>
      <c r="EP178" s="790"/>
      <c r="EQ178" s="790"/>
      <c r="ER178" s="790"/>
      <c r="ES178" s="790"/>
      <c r="ET178" s="790"/>
      <c r="EU178" s="790"/>
      <c r="EV178" s="790"/>
      <c r="EW178" s="790"/>
      <c r="EX178" s="790"/>
      <c r="EY178" s="790"/>
      <c r="EZ178" s="790"/>
      <c r="FA178" s="790"/>
      <c r="FB178" s="790"/>
      <c r="FC178" s="790"/>
      <c r="FD178" s="790"/>
      <c r="FE178" s="790"/>
      <c r="FF178" s="790"/>
      <c r="FG178" s="790"/>
      <c r="FH178" s="790"/>
      <c r="FI178" s="790"/>
      <c r="FJ178" s="790"/>
      <c r="FK178" s="790"/>
      <c r="FL178" s="790"/>
      <c r="FM178" s="790"/>
      <c r="FN178" s="790"/>
      <c r="FO178" s="790"/>
      <c r="FP178" s="790"/>
      <c r="FQ178" s="790"/>
      <c r="FR178" s="790"/>
      <c r="FS178" s="790"/>
      <c r="FT178" s="790"/>
      <c r="FU178" s="790"/>
      <c r="FV178" s="790"/>
      <c r="FW178" s="790"/>
      <c r="FX178" s="790"/>
      <c r="FY178" s="790"/>
      <c r="FZ178" s="790"/>
      <c r="GA178" s="790"/>
      <c r="GB178" s="790"/>
      <c r="GC178" s="790"/>
      <c r="GD178" s="790"/>
      <c r="GE178" s="790"/>
      <c r="GF178" s="790"/>
      <c r="GG178" s="790"/>
      <c r="GH178" s="790"/>
      <c r="GI178" s="790"/>
      <c r="GJ178" s="790"/>
      <c r="GK178" s="790"/>
      <c r="GL178" s="790"/>
      <c r="GM178" s="790"/>
      <c r="GN178" s="790"/>
      <c r="GO178" s="790"/>
      <c r="GP178" s="790"/>
      <c r="GQ178" s="790"/>
      <c r="GR178" s="790"/>
      <c r="GS178" s="790"/>
      <c r="GT178" s="790"/>
      <c r="GU178" s="790"/>
      <c r="GV178" s="790"/>
      <c r="GW178" s="790"/>
      <c r="GX178" s="790"/>
      <c r="GY178" s="790"/>
      <c r="GZ178" s="790"/>
      <c r="HA178" s="790"/>
      <c r="HB178" s="790"/>
      <c r="HC178" s="790"/>
      <c r="HD178" s="790"/>
      <c r="HE178" s="790"/>
      <c r="HF178" s="790"/>
      <c r="HG178" s="790"/>
      <c r="HH178" s="790"/>
      <c r="HI178" s="790"/>
      <c r="HJ178" s="790"/>
      <c r="HK178" s="790"/>
      <c r="HL178" s="790"/>
      <c r="HM178" s="790"/>
      <c r="HN178" s="790"/>
      <c r="HO178" s="790"/>
      <c r="HP178" s="790"/>
      <c r="HQ178" s="790"/>
      <c r="HR178" s="790"/>
      <c r="HS178" s="790"/>
      <c r="HT178" s="790"/>
      <c r="HU178" s="790"/>
      <c r="HV178" s="790"/>
      <c r="HW178" s="790"/>
      <c r="HX178" s="790"/>
      <c r="HY178" s="790"/>
      <c r="HZ178" s="790"/>
      <c r="IA178" s="790"/>
      <c r="IB178" s="790"/>
      <c r="IC178" s="790"/>
      <c r="ID178" s="790"/>
      <c r="IE178" s="790"/>
      <c r="IF178" s="790"/>
      <c r="IG178" s="790"/>
      <c r="IH178" s="790"/>
      <c r="II178" s="790"/>
      <c r="IJ178" s="790"/>
      <c r="IK178" s="790"/>
      <c r="IL178" s="790"/>
      <c r="IM178" s="790"/>
      <c r="IN178" s="790"/>
      <c r="IO178" s="790"/>
      <c r="IP178" s="790"/>
      <c r="IQ178" s="790"/>
      <c r="IR178" s="790"/>
      <c r="IS178" s="790"/>
      <c r="IT178" s="790"/>
      <c r="IU178" s="790"/>
      <c r="IV178" s="790"/>
    </row>
    <row r="179" spans="1:256" s="473" customFormat="1" ht="13.5" customHeight="1">
      <c r="A179" s="790"/>
      <c r="B179" s="790"/>
      <c r="C179" s="790"/>
      <c r="D179" s="790"/>
      <c r="E179" s="790"/>
      <c r="F179" s="790"/>
      <c r="G179" s="790"/>
      <c r="H179" s="790"/>
      <c r="I179" s="883"/>
      <c r="J179" s="790"/>
      <c r="K179" s="790"/>
      <c r="L179" s="790"/>
      <c r="M179" s="790"/>
      <c r="N179" s="790"/>
      <c r="O179" s="790"/>
      <c r="P179" s="790"/>
      <c r="Q179" s="790"/>
      <c r="R179" s="790"/>
      <c r="S179" s="790"/>
      <c r="T179" s="790"/>
      <c r="U179" s="790"/>
      <c r="V179" s="790"/>
      <c r="W179" s="790"/>
      <c r="X179" s="790"/>
      <c r="Y179" s="790"/>
      <c r="Z179" s="790"/>
      <c r="AA179" s="790"/>
      <c r="AB179" s="790"/>
      <c r="AC179" s="790"/>
      <c r="AD179" s="790"/>
      <c r="AE179" s="790"/>
      <c r="AF179" s="790"/>
      <c r="AG179" s="790"/>
      <c r="AH179" s="790"/>
      <c r="AI179" s="790"/>
      <c r="AJ179" s="790"/>
      <c r="AK179" s="790"/>
      <c r="AL179" s="790"/>
      <c r="AM179" s="790"/>
      <c r="AN179" s="790"/>
      <c r="AO179" s="790"/>
      <c r="AP179" s="790"/>
      <c r="AQ179" s="790"/>
      <c r="AR179" s="790"/>
      <c r="AS179" s="790"/>
      <c r="AT179" s="790"/>
      <c r="AU179" s="790"/>
      <c r="AV179" s="790"/>
      <c r="AW179" s="790"/>
      <c r="AX179" s="790"/>
      <c r="AY179" s="790"/>
      <c r="AZ179" s="790"/>
      <c r="BA179" s="790"/>
      <c r="BB179" s="790"/>
      <c r="BC179" s="790"/>
      <c r="BD179" s="790"/>
      <c r="BE179" s="790"/>
      <c r="BF179" s="790"/>
      <c r="BG179" s="790"/>
      <c r="BH179" s="790"/>
      <c r="BI179" s="790"/>
      <c r="BJ179" s="790"/>
      <c r="BK179" s="790"/>
      <c r="BL179" s="790"/>
      <c r="BM179" s="790"/>
      <c r="BN179" s="790"/>
      <c r="BO179" s="790"/>
      <c r="BP179" s="790"/>
      <c r="BQ179" s="790"/>
      <c r="BR179" s="790"/>
      <c r="BS179" s="790"/>
      <c r="BT179" s="790"/>
      <c r="BU179" s="790"/>
      <c r="BV179" s="790"/>
      <c r="BW179" s="790"/>
      <c r="BX179" s="790"/>
      <c r="BY179" s="790"/>
      <c r="BZ179" s="790"/>
      <c r="CA179" s="790"/>
      <c r="CB179" s="790"/>
      <c r="CC179" s="790"/>
      <c r="CD179" s="790"/>
      <c r="CE179" s="790"/>
      <c r="CF179" s="790"/>
      <c r="CG179" s="790"/>
      <c r="CH179" s="790"/>
      <c r="CI179" s="790"/>
      <c r="CJ179" s="790"/>
      <c r="CK179" s="790"/>
      <c r="CL179" s="790"/>
      <c r="CM179" s="790"/>
      <c r="CN179" s="790"/>
      <c r="CO179" s="790"/>
      <c r="CP179" s="790"/>
      <c r="CQ179" s="790"/>
      <c r="CR179" s="790"/>
      <c r="CS179" s="790"/>
      <c r="CT179" s="790"/>
      <c r="CU179" s="790"/>
      <c r="CV179" s="790"/>
      <c r="CW179" s="790"/>
      <c r="CX179" s="790"/>
      <c r="CY179" s="790"/>
      <c r="CZ179" s="790"/>
      <c r="DA179" s="790"/>
      <c r="DB179" s="790"/>
      <c r="DC179" s="790"/>
      <c r="DD179" s="790"/>
      <c r="DE179" s="790"/>
      <c r="DF179" s="790"/>
      <c r="DG179" s="790"/>
      <c r="DH179" s="790"/>
      <c r="DI179" s="790"/>
      <c r="DJ179" s="790"/>
      <c r="DK179" s="790"/>
      <c r="DL179" s="790"/>
      <c r="DM179" s="790"/>
      <c r="DN179" s="790"/>
      <c r="DO179" s="790"/>
      <c r="DP179" s="790"/>
      <c r="DQ179" s="790"/>
      <c r="DR179" s="790"/>
      <c r="DS179" s="790"/>
      <c r="DT179" s="790"/>
      <c r="DU179" s="790"/>
      <c r="DV179" s="790"/>
      <c r="DW179" s="790"/>
      <c r="DX179" s="790"/>
      <c r="DY179" s="790"/>
      <c r="DZ179" s="790"/>
      <c r="EA179" s="790"/>
      <c r="EB179" s="790"/>
      <c r="EC179" s="790"/>
      <c r="ED179" s="790"/>
      <c r="EE179" s="790"/>
      <c r="EF179" s="790"/>
      <c r="EG179" s="790"/>
      <c r="EH179" s="790"/>
      <c r="EI179" s="790"/>
      <c r="EJ179" s="790"/>
      <c r="EK179" s="790"/>
      <c r="EL179" s="790"/>
      <c r="EM179" s="790"/>
      <c r="EN179" s="790"/>
      <c r="EO179" s="790"/>
      <c r="EP179" s="790"/>
      <c r="EQ179" s="790"/>
      <c r="ER179" s="790"/>
      <c r="ES179" s="790"/>
      <c r="ET179" s="790"/>
      <c r="EU179" s="790"/>
      <c r="EV179" s="790"/>
      <c r="EW179" s="790"/>
      <c r="EX179" s="790"/>
      <c r="EY179" s="790"/>
      <c r="EZ179" s="790"/>
      <c r="FA179" s="790"/>
      <c r="FB179" s="790"/>
      <c r="FC179" s="790"/>
      <c r="FD179" s="790"/>
      <c r="FE179" s="790"/>
      <c r="FF179" s="790"/>
      <c r="FG179" s="790"/>
      <c r="FH179" s="790"/>
      <c r="FI179" s="790"/>
      <c r="FJ179" s="790"/>
      <c r="FK179" s="790"/>
      <c r="FL179" s="790"/>
      <c r="FM179" s="790"/>
      <c r="FN179" s="790"/>
      <c r="FO179" s="790"/>
      <c r="FP179" s="790"/>
      <c r="FQ179" s="790"/>
      <c r="FR179" s="790"/>
      <c r="FS179" s="790"/>
      <c r="FT179" s="790"/>
      <c r="FU179" s="790"/>
      <c r="FV179" s="790"/>
      <c r="FW179" s="790"/>
      <c r="FX179" s="790"/>
      <c r="FY179" s="790"/>
      <c r="FZ179" s="790"/>
      <c r="GA179" s="790"/>
      <c r="GB179" s="790"/>
      <c r="GC179" s="790"/>
      <c r="GD179" s="790"/>
      <c r="GE179" s="790"/>
      <c r="GF179" s="790"/>
      <c r="GG179" s="790"/>
      <c r="GH179" s="790"/>
      <c r="GI179" s="790"/>
      <c r="GJ179" s="790"/>
      <c r="GK179" s="790"/>
      <c r="GL179" s="790"/>
      <c r="GM179" s="790"/>
      <c r="GN179" s="790"/>
      <c r="GO179" s="790"/>
      <c r="GP179" s="790"/>
      <c r="GQ179" s="790"/>
      <c r="GR179" s="790"/>
      <c r="GS179" s="790"/>
      <c r="GT179" s="790"/>
      <c r="GU179" s="790"/>
      <c r="GV179" s="790"/>
      <c r="GW179" s="790"/>
      <c r="GX179" s="790"/>
      <c r="GY179" s="790"/>
      <c r="GZ179" s="790"/>
      <c r="HA179" s="790"/>
      <c r="HB179" s="790"/>
      <c r="HC179" s="790"/>
      <c r="HD179" s="790"/>
      <c r="HE179" s="790"/>
      <c r="HF179" s="790"/>
      <c r="HG179" s="790"/>
      <c r="HH179" s="790"/>
      <c r="HI179" s="790"/>
      <c r="HJ179" s="790"/>
      <c r="HK179" s="790"/>
      <c r="HL179" s="790"/>
      <c r="HM179" s="790"/>
      <c r="HN179" s="790"/>
      <c r="HO179" s="790"/>
      <c r="HP179" s="790"/>
      <c r="HQ179" s="790"/>
      <c r="HR179" s="790"/>
      <c r="HS179" s="790"/>
      <c r="HT179" s="790"/>
      <c r="HU179" s="790"/>
      <c r="HV179" s="790"/>
      <c r="HW179" s="790"/>
      <c r="HX179" s="790"/>
      <c r="HY179" s="790"/>
      <c r="HZ179" s="790"/>
      <c r="IA179" s="790"/>
      <c r="IB179" s="790"/>
      <c r="IC179" s="790"/>
      <c r="ID179" s="790"/>
      <c r="IE179" s="790"/>
      <c r="IF179" s="790"/>
      <c r="IG179" s="790"/>
      <c r="IH179" s="790"/>
      <c r="II179" s="790"/>
      <c r="IJ179" s="790"/>
      <c r="IK179" s="790"/>
      <c r="IL179" s="790"/>
      <c r="IM179" s="790"/>
      <c r="IN179" s="790"/>
      <c r="IO179" s="790"/>
      <c r="IP179" s="790"/>
      <c r="IQ179" s="790"/>
      <c r="IR179" s="790"/>
      <c r="IS179" s="790"/>
      <c r="IT179" s="790"/>
      <c r="IU179" s="790"/>
      <c r="IV179" s="790"/>
    </row>
    <row r="180" spans="1:256" s="473" customFormat="1" ht="13.5" customHeight="1">
      <c r="A180" s="790"/>
      <c r="B180" s="790"/>
      <c r="C180" s="790"/>
      <c r="D180" s="790"/>
      <c r="E180" s="790"/>
      <c r="F180" s="790"/>
      <c r="G180" s="790"/>
      <c r="H180" s="790"/>
      <c r="I180" s="883"/>
      <c r="J180" s="790"/>
      <c r="K180" s="790"/>
      <c r="L180" s="790"/>
      <c r="M180" s="790"/>
      <c r="N180" s="790"/>
      <c r="O180" s="790"/>
      <c r="P180" s="790"/>
      <c r="Q180" s="790"/>
      <c r="R180" s="790"/>
      <c r="S180" s="790"/>
      <c r="T180" s="790"/>
      <c r="U180" s="790"/>
      <c r="V180" s="790"/>
      <c r="W180" s="790"/>
      <c r="X180" s="790"/>
      <c r="Y180" s="790"/>
      <c r="Z180" s="790"/>
      <c r="AA180" s="790"/>
      <c r="AB180" s="790"/>
      <c r="AC180" s="790"/>
      <c r="AD180" s="790"/>
      <c r="AE180" s="790"/>
      <c r="AF180" s="790"/>
      <c r="AG180" s="790"/>
      <c r="AH180" s="790"/>
      <c r="AI180" s="790"/>
      <c r="AJ180" s="790"/>
      <c r="AK180" s="790"/>
      <c r="AL180" s="790"/>
      <c r="AM180" s="790"/>
      <c r="AN180" s="790"/>
      <c r="AO180" s="790"/>
      <c r="AP180" s="790"/>
      <c r="AQ180" s="790"/>
      <c r="AR180" s="790"/>
      <c r="AS180" s="790"/>
      <c r="AT180" s="790"/>
      <c r="AU180" s="790"/>
      <c r="AV180" s="790"/>
      <c r="AW180" s="790"/>
      <c r="AX180" s="790"/>
      <c r="AY180" s="790"/>
      <c r="AZ180" s="790"/>
      <c r="BA180" s="790"/>
      <c r="BB180" s="790"/>
      <c r="BC180" s="790"/>
      <c r="BD180" s="790"/>
      <c r="BE180" s="790"/>
      <c r="BF180" s="790"/>
      <c r="BG180" s="790"/>
      <c r="BH180" s="790"/>
      <c r="BI180" s="790"/>
      <c r="BJ180" s="790"/>
      <c r="BK180" s="790"/>
      <c r="BL180" s="790"/>
      <c r="BM180" s="790"/>
      <c r="BN180" s="790"/>
      <c r="BO180" s="790"/>
      <c r="BP180" s="790"/>
      <c r="BQ180" s="790"/>
      <c r="BR180" s="790"/>
      <c r="BS180" s="790"/>
      <c r="BT180" s="790"/>
      <c r="BU180" s="790"/>
      <c r="BV180" s="790"/>
      <c r="BW180" s="790"/>
      <c r="BX180" s="790"/>
      <c r="BY180" s="790"/>
      <c r="BZ180" s="790"/>
      <c r="CA180" s="790"/>
      <c r="CB180" s="790"/>
      <c r="CC180" s="790"/>
      <c r="CD180" s="790"/>
      <c r="CE180" s="790"/>
      <c r="CF180" s="790"/>
      <c r="CG180" s="790"/>
      <c r="CH180" s="790"/>
      <c r="CI180" s="790"/>
      <c r="CJ180" s="790"/>
      <c r="CK180" s="790"/>
      <c r="CL180" s="790"/>
      <c r="CM180" s="790"/>
      <c r="CN180" s="790"/>
      <c r="CO180" s="790"/>
      <c r="CP180" s="790"/>
      <c r="CQ180" s="790"/>
      <c r="CR180" s="790"/>
      <c r="CS180" s="790"/>
      <c r="CT180" s="790"/>
      <c r="CU180" s="790"/>
      <c r="CV180" s="790"/>
      <c r="CW180" s="790"/>
      <c r="CX180" s="790"/>
      <c r="CY180" s="790"/>
      <c r="CZ180" s="790"/>
      <c r="DA180" s="790"/>
      <c r="DB180" s="790"/>
      <c r="DC180" s="790"/>
      <c r="DD180" s="790"/>
      <c r="DE180" s="790"/>
      <c r="DF180" s="790"/>
      <c r="DG180" s="790"/>
      <c r="DH180" s="790"/>
      <c r="DI180" s="790"/>
      <c r="DJ180" s="790"/>
      <c r="DK180" s="790"/>
      <c r="DL180" s="790"/>
      <c r="DM180" s="790"/>
      <c r="DN180" s="790"/>
      <c r="DO180" s="790"/>
      <c r="DP180" s="790"/>
      <c r="DQ180" s="790"/>
      <c r="DR180" s="790"/>
      <c r="DS180" s="790"/>
      <c r="DT180" s="790"/>
      <c r="DU180" s="790"/>
      <c r="DV180" s="790"/>
      <c r="DW180" s="790"/>
      <c r="DX180" s="790"/>
      <c r="DY180" s="790"/>
      <c r="DZ180" s="790"/>
      <c r="EA180" s="790"/>
      <c r="EB180" s="790"/>
      <c r="EC180" s="790"/>
      <c r="ED180" s="790"/>
      <c r="EE180" s="790"/>
      <c r="EF180" s="790"/>
      <c r="EG180" s="790"/>
      <c r="EH180" s="790"/>
      <c r="EI180" s="790"/>
      <c r="EJ180" s="790"/>
      <c r="EK180" s="790"/>
      <c r="EL180" s="790"/>
      <c r="EM180" s="790"/>
      <c r="EN180" s="790"/>
      <c r="EO180" s="790"/>
      <c r="EP180" s="790"/>
      <c r="EQ180" s="790"/>
      <c r="ER180" s="790"/>
      <c r="ES180" s="790"/>
      <c r="ET180" s="790"/>
      <c r="EU180" s="790"/>
      <c r="EV180" s="790"/>
      <c r="EW180" s="790"/>
      <c r="EX180" s="790"/>
      <c r="EY180" s="790"/>
      <c r="EZ180" s="790"/>
      <c r="FA180" s="790"/>
      <c r="FB180" s="790"/>
      <c r="FC180" s="790"/>
      <c r="FD180" s="790"/>
      <c r="FE180" s="790"/>
      <c r="FF180" s="790"/>
      <c r="FG180" s="790"/>
      <c r="FH180" s="790"/>
      <c r="FI180" s="790"/>
      <c r="FJ180" s="790"/>
      <c r="FK180" s="790"/>
      <c r="FL180" s="790"/>
      <c r="FM180" s="790"/>
      <c r="FN180" s="790"/>
      <c r="FO180" s="790"/>
      <c r="FP180" s="790"/>
      <c r="FQ180" s="790"/>
      <c r="FR180" s="790"/>
      <c r="FS180" s="790"/>
      <c r="FT180" s="790"/>
      <c r="FU180" s="790"/>
      <c r="FV180" s="790"/>
      <c r="FW180" s="790"/>
      <c r="FX180" s="790"/>
      <c r="FY180" s="790"/>
      <c r="FZ180" s="790"/>
      <c r="GA180" s="790"/>
      <c r="GB180" s="790"/>
      <c r="GC180" s="790"/>
      <c r="GD180" s="790"/>
      <c r="GE180" s="790"/>
      <c r="GF180" s="790"/>
      <c r="GG180" s="790"/>
      <c r="GH180" s="790"/>
      <c r="GI180" s="790"/>
      <c r="GJ180" s="790"/>
      <c r="GK180" s="790"/>
      <c r="GL180" s="790"/>
      <c r="GM180" s="790"/>
      <c r="GN180" s="790"/>
      <c r="GO180" s="790"/>
      <c r="GP180" s="790"/>
      <c r="GQ180" s="790"/>
      <c r="GR180" s="790"/>
      <c r="GS180" s="790"/>
      <c r="GT180" s="790"/>
      <c r="GU180" s="790"/>
      <c r="GV180" s="790"/>
      <c r="GW180" s="790"/>
      <c r="GX180" s="790"/>
      <c r="GY180" s="790"/>
      <c r="GZ180" s="790"/>
      <c r="HA180" s="790"/>
      <c r="HB180" s="790"/>
      <c r="HC180" s="790"/>
      <c r="HD180" s="790"/>
      <c r="HE180" s="790"/>
      <c r="HF180" s="790"/>
      <c r="HG180" s="790"/>
      <c r="HH180" s="790"/>
      <c r="HI180" s="790"/>
      <c r="HJ180" s="790"/>
      <c r="HK180" s="790"/>
      <c r="HL180" s="790"/>
      <c r="HM180" s="790"/>
      <c r="HN180" s="790"/>
      <c r="HO180" s="790"/>
      <c r="HP180" s="790"/>
      <c r="HQ180" s="790"/>
      <c r="HR180" s="790"/>
      <c r="HS180" s="790"/>
      <c r="HT180" s="790"/>
      <c r="HU180" s="790"/>
      <c r="HV180" s="790"/>
      <c r="HW180" s="790"/>
      <c r="HX180" s="790"/>
      <c r="HY180" s="790"/>
      <c r="HZ180" s="790"/>
      <c r="IA180" s="790"/>
      <c r="IB180" s="790"/>
      <c r="IC180" s="790"/>
      <c r="ID180" s="790"/>
      <c r="IE180" s="790"/>
      <c r="IF180" s="790"/>
      <c r="IG180" s="790"/>
      <c r="IH180" s="790"/>
      <c r="II180" s="790"/>
      <c r="IJ180" s="790"/>
      <c r="IK180" s="790"/>
      <c r="IL180" s="790"/>
      <c r="IM180" s="790"/>
      <c r="IN180" s="790"/>
      <c r="IO180" s="790"/>
      <c r="IP180" s="790"/>
      <c r="IQ180" s="790"/>
      <c r="IR180" s="790"/>
      <c r="IS180" s="790"/>
      <c r="IT180" s="790"/>
      <c r="IU180" s="790"/>
      <c r="IV180" s="790"/>
    </row>
    <row r="181" spans="1:256" s="473" customFormat="1" ht="13.5" customHeight="1">
      <c r="A181" s="790"/>
      <c r="B181" s="790"/>
      <c r="C181" s="790"/>
      <c r="D181" s="790"/>
      <c r="E181" s="790"/>
      <c r="F181" s="790"/>
      <c r="G181" s="790"/>
      <c r="H181" s="790"/>
      <c r="I181" s="883"/>
      <c r="J181" s="790"/>
      <c r="K181" s="790"/>
      <c r="L181" s="790"/>
      <c r="M181" s="790"/>
      <c r="N181" s="790"/>
      <c r="O181" s="790"/>
      <c r="P181" s="790"/>
      <c r="Q181" s="790"/>
      <c r="R181" s="790"/>
      <c r="S181" s="790"/>
      <c r="T181" s="790"/>
      <c r="U181" s="790"/>
      <c r="V181" s="790"/>
      <c r="W181" s="790"/>
      <c r="X181" s="790"/>
      <c r="Y181" s="790"/>
      <c r="Z181" s="790"/>
      <c r="AA181" s="790"/>
      <c r="AB181" s="790"/>
      <c r="AC181" s="790"/>
      <c r="AD181" s="790"/>
      <c r="AE181" s="790"/>
      <c r="AF181" s="790"/>
      <c r="AG181" s="790"/>
      <c r="AH181" s="790"/>
      <c r="AI181" s="790"/>
      <c r="AJ181" s="790"/>
      <c r="AK181" s="790"/>
      <c r="AL181" s="790"/>
      <c r="AM181" s="790"/>
      <c r="AN181" s="790"/>
      <c r="AO181" s="790"/>
      <c r="AP181" s="790"/>
      <c r="AQ181" s="790"/>
      <c r="AR181" s="790"/>
      <c r="AS181" s="790"/>
      <c r="AT181" s="790"/>
      <c r="AU181" s="790"/>
      <c r="AV181" s="790"/>
      <c r="AW181" s="790"/>
      <c r="AX181" s="790"/>
      <c r="AY181" s="790"/>
      <c r="AZ181" s="790"/>
      <c r="BA181" s="790"/>
      <c r="BB181" s="790"/>
      <c r="BC181" s="790"/>
      <c r="BD181" s="790"/>
      <c r="BE181" s="790"/>
      <c r="BF181" s="790"/>
      <c r="BG181" s="790"/>
      <c r="BH181" s="790"/>
      <c r="BI181" s="790"/>
      <c r="BJ181" s="790"/>
      <c r="BK181" s="790"/>
      <c r="BL181" s="790"/>
      <c r="BM181" s="790"/>
      <c r="BN181" s="790"/>
      <c r="BO181" s="790"/>
      <c r="BP181" s="790"/>
      <c r="BQ181" s="790"/>
      <c r="BR181" s="790"/>
      <c r="BS181" s="790"/>
      <c r="BT181" s="790"/>
      <c r="BU181" s="790"/>
      <c r="BV181" s="790"/>
      <c r="BW181" s="790"/>
      <c r="BX181" s="790"/>
      <c r="BY181" s="790"/>
      <c r="BZ181" s="790"/>
      <c r="CA181" s="790"/>
      <c r="CB181" s="790"/>
      <c r="CC181" s="790"/>
      <c r="CD181" s="790"/>
      <c r="CE181" s="790"/>
      <c r="CF181" s="790"/>
      <c r="CG181" s="790"/>
      <c r="CH181" s="790"/>
      <c r="CI181" s="790"/>
      <c r="CJ181" s="790"/>
      <c r="CK181" s="790"/>
      <c r="CL181" s="790"/>
      <c r="CM181" s="790"/>
      <c r="CN181" s="790"/>
      <c r="CO181" s="790"/>
      <c r="CP181" s="790"/>
      <c r="CQ181" s="790"/>
      <c r="CR181" s="790"/>
      <c r="CS181" s="790"/>
      <c r="CT181" s="790"/>
      <c r="CU181" s="790"/>
      <c r="CV181" s="790"/>
      <c r="CW181" s="790"/>
      <c r="CX181" s="790"/>
      <c r="CY181" s="790"/>
      <c r="CZ181" s="790"/>
      <c r="DA181" s="790"/>
      <c r="DB181" s="790"/>
      <c r="DC181" s="790"/>
      <c r="DD181" s="790"/>
      <c r="DE181" s="790"/>
      <c r="DF181" s="790"/>
      <c r="DG181" s="790"/>
      <c r="DH181" s="790"/>
      <c r="DI181" s="790"/>
      <c r="DJ181" s="790"/>
      <c r="DK181" s="790"/>
      <c r="DL181" s="790"/>
      <c r="DM181" s="790"/>
      <c r="DN181" s="790"/>
      <c r="DO181" s="790"/>
      <c r="DP181" s="790"/>
      <c r="DQ181" s="790"/>
      <c r="DR181" s="790"/>
      <c r="DS181" s="790"/>
      <c r="DT181" s="790"/>
      <c r="DU181" s="790"/>
      <c r="DV181" s="790"/>
      <c r="DW181" s="790"/>
      <c r="DX181" s="790"/>
      <c r="DY181" s="790"/>
      <c r="DZ181" s="790"/>
      <c r="EA181" s="790"/>
      <c r="EB181" s="790"/>
      <c r="EC181" s="790"/>
      <c r="ED181" s="790"/>
      <c r="EE181" s="790"/>
      <c r="EF181" s="790"/>
      <c r="EG181" s="790"/>
      <c r="EH181" s="790"/>
      <c r="EI181" s="790"/>
      <c r="EJ181" s="790"/>
      <c r="EK181" s="790"/>
      <c r="EL181" s="790"/>
      <c r="EM181" s="790"/>
      <c r="EN181" s="790"/>
      <c r="EO181" s="790"/>
      <c r="EP181" s="790"/>
      <c r="EQ181" s="790"/>
      <c r="ER181" s="790"/>
      <c r="ES181" s="790"/>
      <c r="ET181" s="790"/>
      <c r="EU181" s="790"/>
      <c r="EV181" s="790"/>
      <c r="EW181" s="790"/>
      <c r="EX181" s="790"/>
      <c r="EY181" s="790"/>
      <c r="EZ181" s="790"/>
      <c r="FA181" s="790"/>
      <c r="FB181" s="790"/>
      <c r="FC181" s="790"/>
      <c r="FD181" s="790"/>
      <c r="FE181" s="790"/>
      <c r="FF181" s="790"/>
      <c r="FG181" s="790"/>
      <c r="FH181" s="790"/>
      <c r="FI181" s="790"/>
      <c r="FJ181" s="790"/>
      <c r="FK181" s="790"/>
      <c r="FL181" s="790"/>
      <c r="FM181" s="790"/>
      <c r="FN181" s="790"/>
      <c r="FO181" s="790"/>
      <c r="FP181" s="790"/>
      <c r="FQ181" s="790"/>
      <c r="FR181" s="790"/>
      <c r="FS181" s="790"/>
      <c r="FT181" s="790"/>
      <c r="FU181" s="790"/>
      <c r="FV181" s="790"/>
      <c r="FW181" s="790"/>
      <c r="FX181" s="790"/>
      <c r="FY181" s="790"/>
      <c r="FZ181" s="790"/>
      <c r="GA181" s="790"/>
      <c r="GB181" s="790"/>
      <c r="GC181" s="790"/>
      <c r="GD181" s="790"/>
      <c r="GE181" s="790"/>
      <c r="GF181" s="790"/>
      <c r="GG181" s="790"/>
      <c r="GH181" s="790"/>
      <c r="GI181" s="790"/>
      <c r="GJ181" s="790"/>
      <c r="GK181" s="790"/>
      <c r="GL181" s="790"/>
      <c r="GM181" s="790"/>
      <c r="GN181" s="790"/>
      <c r="GO181" s="790"/>
      <c r="GP181" s="790"/>
      <c r="GQ181" s="790"/>
      <c r="GR181" s="790"/>
      <c r="GS181" s="790"/>
      <c r="GT181" s="790"/>
      <c r="GU181" s="790"/>
      <c r="GV181" s="790"/>
      <c r="GW181" s="790"/>
      <c r="GX181" s="790"/>
      <c r="GY181" s="790"/>
      <c r="GZ181" s="790"/>
      <c r="HA181" s="790"/>
      <c r="HB181" s="790"/>
      <c r="HC181" s="790"/>
      <c r="HD181" s="790"/>
      <c r="HE181" s="790"/>
      <c r="HF181" s="790"/>
      <c r="HG181" s="790"/>
      <c r="HH181" s="790"/>
      <c r="HI181" s="790"/>
      <c r="HJ181" s="790"/>
      <c r="HK181" s="790"/>
      <c r="HL181" s="790"/>
      <c r="HM181" s="790"/>
      <c r="HN181" s="790"/>
      <c r="HO181" s="790"/>
      <c r="HP181" s="790"/>
      <c r="HQ181" s="790"/>
      <c r="HR181" s="790"/>
      <c r="HS181" s="790"/>
      <c r="HT181" s="790"/>
      <c r="HU181" s="790"/>
      <c r="HV181" s="790"/>
      <c r="HW181" s="790"/>
      <c r="HX181" s="790"/>
      <c r="HY181" s="790"/>
      <c r="HZ181" s="790"/>
      <c r="IA181" s="790"/>
      <c r="IB181" s="790"/>
      <c r="IC181" s="790"/>
      <c r="ID181" s="790"/>
      <c r="IE181" s="790"/>
      <c r="IF181" s="790"/>
      <c r="IG181" s="790"/>
      <c r="IH181" s="790"/>
      <c r="II181" s="790"/>
      <c r="IJ181" s="790"/>
      <c r="IK181" s="790"/>
      <c r="IL181" s="790"/>
      <c r="IM181" s="790"/>
      <c r="IN181" s="790"/>
      <c r="IO181" s="790"/>
      <c r="IP181" s="790"/>
      <c r="IQ181" s="790"/>
      <c r="IR181" s="790"/>
      <c r="IS181" s="790"/>
      <c r="IT181" s="790"/>
      <c r="IU181" s="790"/>
      <c r="IV181" s="790"/>
    </row>
    <row r="182" spans="1:256" s="473" customFormat="1" ht="13.5" customHeight="1">
      <c r="A182" s="790"/>
      <c r="B182" s="790"/>
      <c r="C182" s="790"/>
      <c r="D182" s="790"/>
      <c r="E182" s="790"/>
      <c r="F182" s="790"/>
      <c r="G182" s="790"/>
      <c r="H182" s="790"/>
      <c r="I182" s="883"/>
      <c r="J182" s="790"/>
      <c r="K182" s="790"/>
      <c r="L182" s="790"/>
      <c r="M182" s="790"/>
      <c r="N182" s="790"/>
      <c r="O182" s="790"/>
      <c r="P182" s="790"/>
      <c r="Q182" s="790"/>
      <c r="R182" s="790"/>
      <c r="S182" s="790"/>
      <c r="T182" s="790"/>
      <c r="U182" s="790"/>
      <c r="V182" s="790"/>
      <c r="W182" s="790"/>
      <c r="X182" s="790"/>
      <c r="Y182" s="790"/>
      <c r="Z182" s="790"/>
      <c r="AA182" s="790"/>
      <c r="AB182" s="790"/>
      <c r="AC182" s="790"/>
      <c r="AD182" s="790"/>
      <c r="AE182" s="790"/>
      <c r="AF182" s="790"/>
      <c r="AG182" s="790"/>
      <c r="AH182" s="790"/>
      <c r="AI182" s="790"/>
      <c r="AJ182" s="790"/>
      <c r="AK182" s="790"/>
      <c r="AL182" s="790"/>
      <c r="AM182" s="790"/>
      <c r="AN182" s="790"/>
      <c r="AO182" s="790"/>
      <c r="AP182" s="790"/>
      <c r="AQ182" s="790"/>
      <c r="AR182" s="790"/>
      <c r="AS182" s="790"/>
      <c r="AT182" s="790"/>
      <c r="AU182" s="790"/>
      <c r="AV182" s="790"/>
      <c r="AW182" s="790"/>
      <c r="AX182" s="790"/>
      <c r="AY182" s="790"/>
      <c r="AZ182" s="790"/>
      <c r="BA182" s="790"/>
      <c r="BB182" s="790"/>
      <c r="BC182" s="790"/>
      <c r="BD182" s="790"/>
      <c r="BE182" s="790"/>
      <c r="BF182" s="790"/>
      <c r="BG182" s="790"/>
      <c r="BH182" s="790"/>
      <c r="BI182" s="790"/>
      <c r="BJ182" s="790"/>
      <c r="BK182" s="790"/>
      <c r="BL182" s="790"/>
      <c r="BM182" s="790"/>
      <c r="BN182" s="790"/>
      <c r="BO182" s="790"/>
      <c r="BP182" s="790"/>
      <c r="BQ182" s="790"/>
      <c r="BR182" s="790"/>
      <c r="BS182" s="790"/>
      <c r="BT182" s="790"/>
      <c r="BU182" s="790"/>
      <c r="BV182" s="790"/>
      <c r="BW182" s="790"/>
      <c r="BX182" s="790"/>
      <c r="BY182" s="790"/>
      <c r="BZ182" s="790"/>
      <c r="CA182" s="790"/>
      <c r="CB182" s="790"/>
      <c r="CC182" s="790"/>
      <c r="CD182" s="790"/>
      <c r="CE182" s="790"/>
      <c r="CF182" s="790"/>
      <c r="CG182" s="790"/>
      <c r="CH182" s="790"/>
      <c r="CI182" s="790"/>
      <c r="CJ182" s="790"/>
      <c r="CK182" s="790"/>
      <c r="CL182" s="790"/>
      <c r="CM182" s="790"/>
      <c r="CN182" s="790"/>
      <c r="CO182" s="790"/>
      <c r="CP182" s="790"/>
      <c r="CQ182" s="790"/>
      <c r="CR182" s="790"/>
      <c r="CS182" s="790"/>
      <c r="CT182" s="790"/>
      <c r="CU182" s="790"/>
      <c r="CV182" s="790"/>
      <c r="CW182" s="790"/>
      <c r="CX182" s="790"/>
      <c r="CY182" s="790"/>
      <c r="CZ182" s="790"/>
      <c r="DA182" s="790"/>
      <c r="DB182" s="790"/>
      <c r="DC182" s="790"/>
      <c r="DD182" s="790"/>
      <c r="DE182" s="790"/>
      <c r="DF182" s="790"/>
      <c r="DG182" s="790"/>
      <c r="DH182" s="790"/>
      <c r="DI182" s="790"/>
      <c r="DJ182" s="790"/>
      <c r="DK182" s="790"/>
      <c r="DL182" s="790"/>
      <c r="DM182" s="790"/>
      <c r="DN182" s="790"/>
      <c r="DO182" s="790"/>
      <c r="DP182" s="790"/>
      <c r="DQ182" s="790"/>
      <c r="DR182" s="790"/>
      <c r="DS182" s="790"/>
      <c r="DT182" s="790"/>
      <c r="DU182" s="790"/>
      <c r="DV182" s="790"/>
      <c r="DW182" s="790"/>
      <c r="DX182" s="790"/>
      <c r="DY182" s="790"/>
      <c r="DZ182" s="790"/>
      <c r="EA182" s="790"/>
      <c r="EB182" s="790"/>
      <c r="EC182" s="790"/>
      <c r="ED182" s="790"/>
      <c r="EE182" s="790"/>
      <c r="EF182" s="790"/>
      <c r="EG182" s="790"/>
      <c r="EH182" s="790"/>
      <c r="EI182" s="790"/>
      <c r="EJ182" s="790"/>
      <c r="EK182" s="790"/>
      <c r="EL182" s="790"/>
      <c r="EM182" s="790"/>
      <c r="EN182" s="790"/>
      <c r="EO182" s="790"/>
      <c r="EP182" s="790"/>
      <c r="EQ182" s="790"/>
      <c r="ER182" s="790"/>
      <c r="ES182" s="790"/>
      <c r="ET182" s="790"/>
      <c r="EU182" s="790"/>
      <c r="EV182" s="790"/>
      <c r="EW182" s="790"/>
      <c r="EX182" s="790"/>
      <c r="EY182" s="790"/>
      <c r="EZ182" s="790"/>
      <c r="FA182" s="790"/>
      <c r="FB182" s="790"/>
      <c r="FC182" s="790"/>
      <c r="FD182" s="790"/>
      <c r="FE182" s="790"/>
      <c r="FF182" s="790"/>
      <c r="FG182" s="790"/>
      <c r="FH182" s="790"/>
      <c r="FI182" s="790"/>
      <c r="FJ182" s="790"/>
      <c r="FK182" s="790"/>
      <c r="FL182" s="790"/>
      <c r="FM182" s="790"/>
      <c r="FN182" s="790"/>
      <c r="FO182" s="790"/>
      <c r="FP182" s="790"/>
      <c r="FQ182" s="790"/>
      <c r="FR182" s="790"/>
      <c r="FS182" s="790"/>
      <c r="FT182" s="790"/>
      <c r="FU182" s="790"/>
      <c r="FV182" s="790"/>
      <c r="FW182" s="790"/>
      <c r="FX182" s="790"/>
      <c r="FY182" s="790"/>
      <c r="FZ182" s="790"/>
      <c r="GA182" s="790"/>
      <c r="GB182" s="790"/>
      <c r="GC182" s="790"/>
      <c r="GD182" s="790"/>
      <c r="GE182" s="790"/>
      <c r="GF182" s="790"/>
      <c r="GG182" s="790"/>
      <c r="GH182" s="790"/>
      <c r="GI182" s="790"/>
      <c r="GJ182" s="790"/>
      <c r="GK182" s="790"/>
      <c r="GL182" s="790"/>
      <c r="GM182" s="790"/>
      <c r="GN182" s="790"/>
      <c r="GO182" s="790"/>
      <c r="GP182" s="790"/>
      <c r="GQ182" s="790"/>
      <c r="GR182" s="790"/>
      <c r="GS182" s="790"/>
      <c r="GT182" s="790"/>
      <c r="GU182" s="790"/>
      <c r="GV182" s="790"/>
      <c r="GW182" s="790"/>
      <c r="GX182" s="790"/>
      <c r="GY182" s="790"/>
      <c r="GZ182" s="790"/>
      <c r="HA182" s="790"/>
      <c r="HB182" s="790"/>
      <c r="HC182" s="790"/>
      <c r="HD182" s="790"/>
      <c r="HE182" s="790"/>
      <c r="HF182" s="790"/>
      <c r="HG182" s="790"/>
      <c r="HH182" s="790"/>
      <c r="HI182" s="790"/>
      <c r="HJ182" s="790"/>
      <c r="HK182" s="790"/>
      <c r="HL182" s="790"/>
      <c r="HM182" s="790"/>
      <c r="HN182" s="790"/>
      <c r="HO182" s="790"/>
      <c r="HP182" s="790"/>
      <c r="HQ182" s="790"/>
      <c r="HR182" s="790"/>
      <c r="HS182" s="790"/>
      <c r="HT182" s="790"/>
      <c r="HU182" s="790"/>
      <c r="HV182" s="790"/>
      <c r="HW182" s="790"/>
      <c r="HX182" s="790"/>
      <c r="HY182" s="790"/>
      <c r="HZ182" s="790"/>
      <c r="IA182" s="790"/>
      <c r="IB182" s="790"/>
      <c r="IC182" s="790"/>
      <c r="ID182" s="790"/>
      <c r="IE182" s="790"/>
      <c r="IF182" s="790"/>
      <c r="IG182" s="790"/>
      <c r="IH182" s="790"/>
      <c r="II182" s="790"/>
      <c r="IJ182" s="790"/>
      <c r="IK182" s="790"/>
      <c r="IL182" s="790"/>
      <c r="IM182" s="790"/>
      <c r="IN182" s="790"/>
      <c r="IO182" s="790"/>
      <c r="IP182" s="790"/>
      <c r="IQ182" s="790"/>
      <c r="IR182" s="790"/>
      <c r="IS182" s="790"/>
      <c r="IT182" s="790"/>
      <c r="IU182" s="790"/>
      <c r="IV182" s="790"/>
    </row>
    <row r="183" spans="1:256" s="473" customFormat="1" ht="27" customHeight="1">
      <c r="A183" s="790"/>
      <c r="B183" s="790"/>
      <c r="C183" s="790"/>
      <c r="D183" s="790"/>
      <c r="E183" s="790"/>
      <c r="F183" s="790"/>
      <c r="G183" s="790"/>
      <c r="H183" s="790"/>
      <c r="I183" s="887"/>
      <c r="J183" s="790"/>
      <c r="K183" s="790"/>
      <c r="L183" s="790"/>
      <c r="M183" s="790"/>
      <c r="N183" s="790"/>
      <c r="O183" s="790"/>
      <c r="P183" s="790"/>
      <c r="Q183" s="790"/>
      <c r="R183" s="790"/>
      <c r="S183" s="790"/>
      <c r="T183" s="790"/>
      <c r="U183" s="790"/>
      <c r="V183" s="790"/>
      <c r="W183" s="790"/>
      <c r="X183" s="790"/>
      <c r="Y183" s="790"/>
      <c r="Z183" s="790"/>
      <c r="AA183" s="790"/>
      <c r="AB183" s="790"/>
      <c r="AC183" s="790"/>
      <c r="AD183" s="790"/>
      <c r="AE183" s="790"/>
      <c r="AF183" s="790"/>
      <c r="AG183" s="790"/>
      <c r="AH183" s="790"/>
      <c r="AI183" s="790"/>
      <c r="AJ183" s="790"/>
      <c r="AK183" s="790"/>
      <c r="AL183" s="790"/>
      <c r="AM183" s="790"/>
      <c r="AN183" s="790"/>
      <c r="AO183" s="790"/>
      <c r="AP183" s="790"/>
      <c r="AQ183" s="790"/>
      <c r="AR183" s="790"/>
      <c r="AS183" s="790"/>
      <c r="AT183" s="790"/>
      <c r="AU183" s="790"/>
      <c r="AV183" s="790"/>
      <c r="AW183" s="790"/>
      <c r="AX183" s="790"/>
      <c r="AY183" s="790"/>
      <c r="AZ183" s="790"/>
      <c r="BA183" s="790"/>
      <c r="BB183" s="790"/>
      <c r="BC183" s="790"/>
      <c r="BD183" s="790"/>
      <c r="BE183" s="790"/>
      <c r="BF183" s="790"/>
      <c r="BG183" s="790"/>
      <c r="BH183" s="790"/>
      <c r="BI183" s="790"/>
      <c r="BJ183" s="790"/>
      <c r="BK183" s="790"/>
      <c r="BL183" s="790"/>
      <c r="BM183" s="790"/>
      <c r="BN183" s="790"/>
      <c r="BO183" s="790"/>
      <c r="BP183" s="790"/>
      <c r="BQ183" s="790"/>
      <c r="BR183" s="790"/>
      <c r="BS183" s="790"/>
      <c r="BT183" s="790"/>
      <c r="BU183" s="790"/>
      <c r="BV183" s="790"/>
      <c r="BW183" s="790"/>
      <c r="BX183" s="790"/>
      <c r="BY183" s="790"/>
      <c r="BZ183" s="790"/>
      <c r="CA183" s="790"/>
      <c r="CB183" s="790"/>
      <c r="CC183" s="790"/>
      <c r="CD183" s="790"/>
      <c r="CE183" s="790"/>
      <c r="CF183" s="790"/>
      <c r="CG183" s="790"/>
      <c r="CH183" s="790"/>
      <c r="CI183" s="790"/>
      <c r="CJ183" s="790"/>
      <c r="CK183" s="790"/>
      <c r="CL183" s="790"/>
      <c r="CM183" s="790"/>
      <c r="CN183" s="790"/>
      <c r="CO183" s="790"/>
      <c r="CP183" s="790"/>
      <c r="CQ183" s="790"/>
      <c r="CR183" s="790"/>
      <c r="CS183" s="790"/>
      <c r="CT183" s="790"/>
      <c r="CU183" s="790"/>
      <c r="CV183" s="790"/>
      <c r="CW183" s="790"/>
      <c r="CX183" s="790"/>
      <c r="CY183" s="790"/>
      <c r="CZ183" s="790"/>
      <c r="DA183" s="790"/>
      <c r="DB183" s="790"/>
      <c r="DC183" s="790"/>
      <c r="DD183" s="790"/>
      <c r="DE183" s="790"/>
      <c r="DF183" s="790"/>
      <c r="DG183" s="790"/>
      <c r="DH183" s="790"/>
      <c r="DI183" s="790"/>
      <c r="DJ183" s="790"/>
      <c r="DK183" s="790"/>
      <c r="DL183" s="790"/>
      <c r="DM183" s="790"/>
      <c r="DN183" s="790"/>
      <c r="DO183" s="790"/>
      <c r="DP183" s="790"/>
      <c r="DQ183" s="790"/>
      <c r="DR183" s="790"/>
      <c r="DS183" s="790"/>
      <c r="DT183" s="790"/>
      <c r="DU183" s="790"/>
      <c r="DV183" s="790"/>
      <c r="DW183" s="790"/>
      <c r="DX183" s="790"/>
      <c r="DY183" s="790"/>
      <c r="DZ183" s="790"/>
      <c r="EA183" s="790"/>
      <c r="EB183" s="790"/>
      <c r="EC183" s="790"/>
      <c r="ED183" s="790"/>
      <c r="EE183" s="790"/>
      <c r="EF183" s="790"/>
      <c r="EG183" s="790"/>
      <c r="EH183" s="790"/>
      <c r="EI183" s="790"/>
      <c r="EJ183" s="790"/>
      <c r="EK183" s="790"/>
      <c r="EL183" s="790"/>
      <c r="EM183" s="790"/>
      <c r="EN183" s="790"/>
      <c r="EO183" s="790"/>
      <c r="EP183" s="790"/>
      <c r="EQ183" s="790"/>
      <c r="ER183" s="790"/>
      <c r="ES183" s="790"/>
      <c r="ET183" s="790"/>
      <c r="EU183" s="790"/>
      <c r="EV183" s="790"/>
      <c r="EW183" s="790"/>
      <c r="EX183" s="790"/>
      <c r="EY183" s="790"/>
      <c r="EZ183" s="790"/>
      <c r="FA183" s="790"/>
      <c r="FB183" s="790"/>
      <c r="FC183" s="790"/>
      <c r="FD183" s="790"/>
      <c r="FE183" s="790"/>
      <c r="FF183" s="790"/>
      <c r="FG183" s="790"/>
      <c r="FH183" s="790"/>
      <c r="FI183" s="790"/>
      <c r="FJ183" s="790"/>
      <c r="FK183" s="790"/>
      <c r="FL183" s="790"/>
      <c r="FM183" s="790"/>
      <c r="FN183" s="790"/>
      <c r="FO183" s="790"/>
      <c r="FP183" s="790"/>
      <c r="FQ183" s="790"/>
      <c r="FR183" s="790"/>
      <c r="FS183" s="790"/>
      <c r="FT183" s="790"/>
      <c r="FU183" s="790"/>
      <c r="FV183" s="790"/>
      <c r="FW183" s="790"/>
      <c r="FX183" s="790"/>
      <c r="FY183" s="790"/>
      <c r="FZ183" s="790"/>
      <c r="GA183" s="790"/>
      <c r="GB183" s="790"/>
      <c r="GC183" s="790"/>
      <c r="GD183" s="790"/>
      <c r="GE183" s="790"/>
      <c r="GF183" s="790"/>
      <c r="GG183" s="790"/>
      <c r="GH183" s="790"/>
      <c r="GI183" s="790"/>
      <c r="GJ183" s="790"/>
      <c r="GK183" s="790"/>
      <c r="GL183" s="790"/>
      <c r="GM183" s="790"/>
      <c r="GN183" s="790"/>
      <c r="GO183" s="790"/>
      <c r="GP183" s="790"/>
      <c r="GQ183" s="790"/>
      <c r="GR183" s="790"/>
      <c r="GS183" s="790"/>
      <c r="GT183" s="790"/>
      <c r="GU183" s="790"/>
      <c r="GV183" s="790"/>
      <c r="GW183" s="790"/>
      <c r="GX183" s="790"/>
      <c r="GY183" s="790"/>
      <c r="GZ183" s="790"/>
      <c r="HA183" s="790"/>
      <c r="HB183" s="790"/>
      <c r="HC183" s="790"/>
      <c r="HD183" s="790"/>
      <c r="HE183" s="790"/>
      <c r="HF183" s="790"/>
      <c r="HG183" s="790"/>
      <c r="HH183" s="790"/>
      <c r="HI183" s="790"/>
      <c r="HJ183" s="790"/>
      <c r="HK183" s="790"/>
      <c r="HL183" s="790"/>
      <c r="HM183" s="790"/>
      <c r="HN183" s="790"/>
      <c r="HO183" s="790"/>
      <c r="HP183" s="790"/>
      <c r="HQ183" s="790"/>
      <c r="HR183" s="790"/>
      <c r="HS183" s="790"/>
      <c r="HT183" s="790"/>
      <c r="HU183" s="790"/>
      <c r="HV183" s="790"/>
      <c r="HW183" s="790"/>
      <c r="HX183" s="790"/>
      <c r="HY183" s="790"/>
      <c r="HZ183" s="790"/>
      <c r="IA183" s="790"/>
      <c r="IB183" s="790"/>
      <c r="IC183" s="790"/>
      <c r="ID183" s="790"/>
      <c r="IE183" s="790"/>
      <c r="IF183" s="790"/>
      <c r="IG183" s="790"/>
      <c r="IH183" s="790"/>
      <c r="II183" s="790"/>
      <c r="IJ183" s="790"/>
      <c r="IK183" s="790"/>
      <c r="IL183" s="790"/>
      <c r="IM183" s="790"/>
      <c r="IN183" s="790"/>
      <c r="IO183" s="790"/>
      <c r="IP183" s="790"/>
      <c r="IQ183" s="790"/>
      <c r="IR183" s="790"/>
      <c r="IS183" s="790"/>
      <c r="IT183" s="790"/>
      <c r="IU183" s="790"/>
      <c r="IV183" s="790"/>
    </row>
    <row r="184" spans="1:256" s="473" customFormat="1" ht="27" customHeight="1">
      <c r="A184" s="790"/>
      <c r="B184" s="790"/>
      <c r="C184" s="790"/>
      <c r="D184" s="790"/>
      <c r="E184" s="790"/>
      <c r="F184" s="790"/>
      <c r="G184" s="790"/>
      <c r="H184" s="790"/>
      <c r="I184" s="883"/>
      <c r="J184" s="790"/>
      <c r="K184" s="790"/>
      <c r="L184" s="790"/>
      <c r="M184" s="790"/>
      <c r="N184" s="790"/>
      <c r="O184" s="790"/>
      <c r="P184" s="790"/>
      <c r="Q184" s="790"/>
      <c r="R184" s="790"/>
      <c r="S184" s="790"/>
      <c r="T184" s="790"/>
      <c r="U184" s="790"/>
      <c r="V184" s="790"/>
      <c r="W184" s="790"/>
      <c r="X184" s="790"/>
      <c r="Y184" s="790"/>
      <c r="Z184" s="790"/>
      <c r="AA184" s="790"/>
      <c r="AB184" s="790"/>
      <c r="AC184" s="790"/>
      <c r="AD184" s="790"/>
      <c r="AE184" s="790"/>
      <c r="AF184" s="790"/>
      <c r="AG184" s="790"/>
      <c r="AH184" s="790"/>
      <c r="AI184" s="790"/>
      <c r="AJ184" s="790"/>
      <c r="AK184" s="790"/>
      <c r="AL184" s="790"/>
      <c r="AM184" s="790"/>
      <c r="AN184" s="790"/>
      <c r="AO184" s="790"/>
      <c r="AP184" s="790"/>
      <c r="AQ184" s="790"/>
      <c r="AR184" s="790"/>
      <c r="AS184" s="790"/>
      <c r="AT184" s="790"/>
      <c r="AU184" s="790"/>
      <c r="AV184" s="790"/>
      <c r="AW184" s="790"/>
      <c r="AX184" s="790"/>
      <c r="AY184" s="790"/>
      <c r="AZ184" s="790"/>
      <c r="BA184" s="790"/>
      <c r="BB184" s="790"/>
      <c r="BC184" s="790"/>
      <c r="BD184" s="790"/>
      <c r="BE184" s="790"/>
      <c r="BF184" s="790"/>
      <c r="BG184" s="790"/>
      <c r="BH184" s="790"/>
      <c r="BI184" s="790"/>
      <c r="BJ184" s="790"/>
      <c r="BK184" s="790"/>
      <c r="BL184" s="790"/>
      <c r="BM184" s="790"/>
      <c r="BN184" s="790"/>
      <c r="BO184" s="790"/>
      <c r="BP184" s="790"/>
      <c r="BQ184" s="790"/>
      <c r="BR184" s="790"/>
      <c r="BS184" s="790"/>
      <c r="BT184" s="790"/>
      <c r="BU184" s="790"/>
      <c r="BV184" s="790"/>
      <c r="BW184" s="790"/>
      <c r="BX184" s="790"/>
      <c r="BY184" s="790"/>
      <c r="BZ184" s="790"/>
      <c r="CA184" s="790"/>
      <c r="CB184" s="790"/>
      <c r="CC184" s="790"/>
      <c r="CD184" s="790"/>
      <c r="CE184" s="790"/>
      <c r="CF184" s="790"/>
      <c r="CG184" s="790"/>
      <c r="CH184" s="790"/>
      <c r="CI184" s="790"/>
      <c r="CJ184" s="790"/>
      <c r="CK184" s="790"/>
      <c r="CL184" s="790"/>
      <c r="CM184" s="790"/>
      <c r="CN184" s="790"/>
      <c r="CO184" s="790"/>
      <c r="CP184" s="790"/>
      <c r="CQ184" s="790"/>
      <c r="CR184" s="790"/>
      <c r="CS184" s="790"/>
      <c r="CT184" s="790"/>
      <c r="CU184" s="790"/>
      <c r="CV184" s="790"/>
      <c r="CW184" s="790"/>
      <c r="CX184" s="790"/>
      <c r="CY184" s="790"/>
      <c r="CZ184" s="790"/>
      <c r="DA184" s="790"/>
      <c r="DB184" s="790"/>
      <c r="DC184" s="790"/>
      <c r="DD184" s="790"/>
      <c r="DE184" s="790"/>
      <c r="DF184" s="790"/>
      <c r="DG184" s="790"/>
      <c r="DH184" s="790"/>
      <c r="DI184" s="790"/>
      <c r="DJ184" s="790"/>
      <c r="DK184" s="790"/>
      <c r="DL184" s="790"/>
      <c r="DM184" s="790"/>
      <c r="DN184" s="790"/>
      <c r="DO184" s="790"/>
      <c r="DP184" s="790"/>
      <c r="DQ184" s="790"/>
      <c r="DR184" s="790"/>
      <c r="DS184" s="790"/>
      <c r="DT184" s="790"/>
      <c r="DU184" s="790"/>
      <c r="DV184" s="790"/>
      <c r="DW184" s="790"/>
      <c r="DX184" s="790"/>
      <c r="DY184" s="790"/>
      <c r="DZ184" s="790"/>
      <c r="EA184" s="790"/>
      <c r="EB184" s="790"/>
      <c r="EC184" s="790"/>
      <c r="ED184" s="790"/>
      <c r="EE184" s="790"/>
      <c r="EF184" s="790"/>
      <c r="EG184" s="790"/>
      <c r="EH184" s="790"/>
      <c r="EI184" s="790"/>
      <c r="EJ184" s="790"/>
      <c r="EK184" s="790"/>
      <c r="EL184" s="790"/>
      <c r="EM184" s="790"/>
      <c r="EN184" s="790"/>
      <c r="EO184" s="790"/>
      <c r="EP184" s="790"/>
      <c r="EQ184" s="790"/>
      <c r="ER184" s="790"/>
      <c r="ES184" s="790"/>
      <c r="ET184" s="790"/>
      <c r="EU184" s="790"/>
      <c r="EV184" s="790"/>
      <c r="EW184" s="790"/>
      <c r="EX184" s="790"/>
      <c r="EY184" s="790"/>
      <c r="EZ184" s="790"/>
      <c r="FA184" s="790"/>
      <c r="FB184" s="790"/>
      <c r="FC184" s="790"/>
      <c r="FD184" s="790"/>
      <c r="FE184" s="790"/>
      <c r="FF184" s="790"/>
      <c r="FG184" s="790"/>
      <c r="FH184" s="790"/>
      <c r="FI184" s="790"/>
      <c r="FJ184" s="790"/>
      <c r="FK184" s="790"/>
      <c r="FL184" s="790"/>
      <c r="FM184" s="790"/>
      <c r="FN184" s="790"/>
      <c r="FO184" s="790"/>
      <c r="FP184" s="790"/>
      <c r="FQ184" s="790"/>
      <c r="FR184" s="790"/>
      <c r="FS184" s="790"/>
      <c r="FT184" s="790"/>
      <c r="FU184" s="790"/>
      <c r="FV184" s="790"/>
      <c r="FW184" s="790"/>
      <c r="FX184" s="790"/>
      <c r="FY184" s="790"/>
      <c r="FZ184" s="790"/>
      <c r="GA184" s="790"/>
      <c r="GB184" s="790"/>
      <c r="GC184" s="790"/>
      <c r="GD184" s="790"/>
      <c r="GE184" s="790"/>
      <c r="GF184" s="790"/>
      <c r="GG184" s="790"/>
      <c r="GH184" s="790"/>
      <c r="GI184" s="790"/>
      <c r="GJ184" s="790"/>
      <c r="GK184" s="790"/>
      <c r="GL184" s="790"/>
      <c r="GM184" s="790"/>
      <c r="GN184" s="790"/>
      <c r="GO184" s="790"/>
      <c r="GP184" s="790"/>
      <c r="GQ184" s="790"/>
      <c r="GR184" s="790"/>
      <c r="GS184" s="790"/>
      <c r="GT184" s="790"/>
      <c r="GU184" s="790"/>
      <c r="GV184" s="790"/>
      <c r="GW184" s="790"/>
      <c r="GX184" s="790"/>
      <c r="GY184" s="790"/>
      <c r="GZ184" s="790"/>
      <c r="HA184" s="790"/>
      <c r="HB184" s="790"/>
      <c r="HC184" s="790"/>
      <c r="HD184" s="790"/>
      <c r="HE184" s="790"/>
      <c r="HF184" s="790"/>
      <c r="HG184" s="790"/>
      <c r="HH184" s="790"/>
      <c r="HI184" s="790"/>
      <c r="HJ184" s="790"/>
      <c r="HK184" s="790"/>
      <c r="HL184" s="790"/>
      <c r="HM184" s="790"/>
      <c r="HN184" s="790"/>
      <c r="HO184" s="790"/>
      <c r="HP184" s="790"/>
      <c r="HQ184" s="790"/>
      <c r="HR184" s="790"/>
      <c r="HS184" s="790"/>
      <c r="HT184" s="790"/>
      <c r="HU184" s="790"/>
      <c r="HV184" s="790"/>
      <c r="HW184" s="790"/>
      <c r="HX184" s="790"/>
      <c r="HY184" s="790"/>
      <c r="HZ184" s="790"/>
      <c r="IA184" s="790"/>
      <c r="IB184" s="790"/>
      <c r="IC184" s="790"/>
      <c r="ID184" s="790"/>
      <c r="IE184" s="790"/>
      <c r="IF184" s="790"/>
      <c r="IG184" s="790"/>
      <c r="IH184" s="790"/>
      <c r="II184" s="790"/>
      <c r="IJ184" s="790"/>
      <c r="IK184" s="790"/>
      <c r="IL184" s="790"/>
      <c r="IM184" s="790"/>
      <c r="IN184" s="790"/>
      <c r="IO184" s="790"/>
      <c r="IP184" s="790"/>
      <c r="IQ184" s="790"/>
      <c r="IR184" s="790"/>
      <c r="IS184" s="790"/>
      <c r="IT184" s="790"/>
      <c r="IU184" s="790"/>
      <c r="IV184" s="790"/>
    </row>
    <row r="185" spans="1:256" s="473" customFormat="1" ht="40.5" customHeight="1">
      <c r="A185" s="790"/>
      <c r="B185" s="790"/>
      <c r="C185" s="790"/>
      <c r="D185" s="790"/>
      <c r="E185" s="790"/>
      <c r="F185" s="790"/>
      <c r="G185" s="790"/>
      <c r="H185" s="790"/>
      <c r="I185" s="887"/>
      <c r="J185" s="790"/>
      <c r="K185" s="790"/>
      <c r="L185" s="790"/>
      <c r="M185" s="790"/>
      <c r="N185" s="790"/>
      <c r="O185" s="790"/>
      <c r="P185" s="790"/>
      <c r="Q185" s="790"/>
      <c r="R185" s="790"/>
      <c r="S185" s="790"/>
      <c r="T185" s="790"/>
      <c r="U185" s="790"/>
      <c r="V185" s="790"/>
      <c r="W185" s="790"/>
      <c r="X185" s="790"/>
      <c r="Y185" s="790"/>
      <c r="Z185" s="790"/>
      <c r="AA185" s="790"/>
      <c r="AB185" s="790"/>
      <c r="AC185" s="790"/>
      <c r="AD185" s="790"/>
      <c r="AE185" s="790"/>
      <c r="AF185" s="790"/>
      <c r="AG185" s="790"/>
      <c r="AH185" s="790"/>
      <c r="AI185" s="790"/>
      <c r="AJ185" s="790"/>
      <c r="AK185" s="790"/>
      <c r="AL185" s="790"/>
      <c r="AM185" s="790"/>
      <c r="AN185" s="790"/>
      <c r="AO185" s="790"/>
      <c r="AP185" s="790"/>
      <c r="AQ185" s="790"/>
      <c r="AR185" s="790"/>
      <c r="AS185" s="790"/>
      <c r="AT185" s="790"/>
      <c r="AU185" s="790"/>
      <c r="AV185" s="790"/>
      <c r="AW185" s="790"/>
      <c r="AX185" s="790"/>
      <c r="AY185" s="790"/>
      <c r="AZ185" s="790"/>
      <c r="BA185" s="790"/>
      <c r="BB185" s="790"/>
      <c r="BC185" s="790"/>
      <c r="BD185" s="790"/>
      <c r="BE185" s="790"/>
      <c r="BF185" s="790"/>
      <c r="BG185" s="790"/>
      <c r="BH185" s="790"/>
      <c r="BI185" s="790"/>
      <c r="BJ185" s="790"/>
      <c r="BK185" s="790"/>
      <c r="BL185" s="790"/>
      <c r="BM185" s="790"/>
      <c r="BN185" s="790"/>
      <c r="BO185" s="790"/>
      <c r="BP185" s="790"/>
      <c r="BQ185" s="790"/>
      <c r="BR185" s="790"/>
      <c r="BS185" s="790"/>
      <c r="BT185" s="790"/>
      <c r="BU185" s="790"/>
      <c r="BV185" s="790"/>
      <c r="BW185" s="790"/>
      <c r="BX185" s="790"/>
      <c r="BY185" s="790"/>
      <c r="BZ185" s="790"/>
      <c r="CA185" s="790"/>
      <c r="CB185" s="790"/>
      <c r="CC185" s="790"/>
      <c r="CD185" s="790"/>
      <c r="CE185" s="790"/>
      <c r="CF185" s="790"/>
      <c r="CG185" s="790"/>
      <c r="CH185" s="790"/>
      <c r="CI185" s="790"/>
      <c r="CJ185" s="790"/>
      <c r="CK185" s="790"/>
      <c r="CL185" s="790"/>
      <c r="CM185" s="790"/>
      <c r="CN185" s="790"/>
      <c r="CO185" s="790"/>
      <c r="CP185" s="790"/>
      <c r="CQ185" s="790"/>
      <c r="CR185" s="790"/>
      <c r="CS185" s="790"/>
      <c r="CT185" s="790"/>
      <c r="CU185" s="790"/>
      <c r="CV185" s="790"/>
      <c r="CW185" s="790"/>
      <c r="CX185" s="790"/>
      <c r="CY185" s="790"/>
      <c r="CZ185" s="790"/>
      <c r="DA185" s="790"/>
      <c r="DB185" s="790"/>
      <c r="DC185" s="790"/>
      <c r="DD185" s="790"/>
      <c r="DE185" s="790"/>
      <c r="DF185" s="790"/>
      <c r="DG185" s="790"/>
      <c r="DH185" s="790"/>
      <c r="DI185" s="790"/>
      <c r="DJ185" s="790"/>
      <c r="DK185" s="790"/>
      <c r="DL185" s="790"/>
      <c r="DM185" s="790"/>
      <c r="DN185" s="790"/>
      <c r="DO185" s="790"/>
      <c r="DP185" s="790"/>
      <c r="DQ185" s="790"/>
      <c r="DR185" s="790"/>
      <c r="DS185" s="790"/>
      <c r="DT185" s="790"/>
      <c r="DU185" s="790"/>
      <c r="DV185" s="790"/>
      <c r="DW185" s="790"/>
      <c r="DX185" s="790"/>
      <c r="DY185" s="790"/>
      <c r="DZ185" s="790"/>
      <c r="EA185" s="790"/>
      <c r="EB185" s="790"/>
      <c r="EC185" s="790"/>
      <c r="ED185" s="790"/>
      <c r="EE185" s="790"/>
      <c r="EF185" s="790"/>
      <c r="EG185" s="790"/>
      <c r="EH185" s="790"/>
      <c r="EI185" s="790"/>
      <c r="EJ185" s="790"/>
      <c r="EK185" s="790"/>
      <c r="EL185" s="790"/>
      <c r="EM185" s="790"/>
      <c r="EN185" s="790"/>
      <c r="EO185" s="790"/>
      <c r="EP185" s="790"/>
      <c r="EQ185" s="790"/>
      <c r="ER185" s="790"/>
      <c r="ES185" s="790"/>
      <c r="ET185" s="790"/>
      <c r="EU185" s="790"/>
      <c r="EV185" s="790"/>
      <c r="EW185" s="790"/>
      <c r="EX185" s="790"/>
      <c r="EY185" s="790"/>
      <c r="EZ185" s="790"/>
      <c r="FA185" s="790"/>
      <c r="FB185" s="790"/>
      <c r="FC185" s="790"/>
      <c r="FD185" s="790"/>
      <c r="FE185" s="790"/>
      <c r="FF185" s="790"/>
      <c r="FG185" s="790"/>
      <c r="FH185" s="790"/>
      <c r="FI185" s="790"/>
      <c r="FJ185" s="790"/>
      <c r="FK185" s="790"/>
      <c r="FL185" s="790"/>
      <c r="FM185" s="790"/>
      <c r="FN185" s="790"/>
      <c r="FO185" s="790"/>
      <c r="FP185" s="790"/>
      <c r="FQ185" s="790"/>
      <c r="FR185" s="790"/>
      <c r="FS185" s="790"/>
      <c r="FT185" s="790"/>
      <c r="FU185" s="790"/>
      <c r="FV185" s="790"/>
      <c r="FW185" s="790"/>
      <c r="FX185" s="790"/>
      <c r="FY185" s="790"/>
      <c r="FZ185" s="790"/>
      <c r="GA185" s="790"/>
      <c r="GB185" s="790"/>
      <c r="GC185" s="790"/>
      <c r="GD185" s="790"/>
      <c r="GE185" s="790"/>
      <c r="GF185" s="790"/>
      <c r="GG185" s="790"/>
      <c r="GH185" s="790"/>
      <c r="GI185" s="790"/>
      <c r="GJ185" s="790"/>
      <c r="GK185" s="790"/>
      <c r="GL185" s="790"/>
      <c r="GM185" s="790"/>
      <c r="GN185" s="790"/>
      <c r="GO185" s="790"/>
      <c r="GP185" s="790"/>
      <c r="GQ185" s="790"/>
      <c r="GR185" s="790"/>
      <c r="GS185" s="790"/>
      <c r="GT185" s="790"/>
      <c r="GU185" s="790"/>
      <c r="GV185" s="790"/>
      <c r="GW185" s="790"/>
      <c r="GX185" s="790"/>
      <c r="GY185" s="790"/>
      <c r="GZ185" s="790"/>
      <c r="HA185" s="790"/>
      <c r="HB185" s="790"/>
      <c r="HC185" s="790"/>
      <c r="HD185" s="790"/>
      <c r="HE185" s="790"/>
      <c r="HF185" s="790"/>
      <c r="HG185" s="790"/>
      <c r="HH185" s="790"/>
      <c r="HI185" s="790"/>
      <c r="HJ185" s="790"/>
      <c r="HK185" s="790"/>
      <c r="HL185" s="790"/>
      <c r="HM185" s="790"/>
      <c r="HN185" s="790"/>
      <c r="HO185" s="790"/>
      <c r="HP185" s="790"/>
      <c r="HQ185" s="790"/>
      <c r="HR185" s="790"/>
      <c r="HS185" s="790"/>
      <c r="HT185" s="790"/>
      <c r="HU185" s="790"/>
      <c r="HV185" s="790"/>
      <c r="HW185" s="790"/>
      <c r="HX185" s="790"/>
      <c r="HY185" s="790"/>
      <c r="HZ185" s="790"/>
      <c r="IA185" s="790"/>
      <c r="IB185" s="790"/>
      <c r="IC185" s="790"/>
      <c r="ID185" s="790"/>
      <c r="IE185" s="790"/>
      <c r="IF185" s="790"/>
      <c r="IG185" s="790"/>
      <c r="IH185" s="790"/>
      <c r="II185" s="790"/>
      <c r="IJ185" s="790"/>
      <c r="IK185" s="790"/>
      <c r="IL185" s="790"/>
      <c r="IM185" s="790"/>
      <c r="IN185" s="790"/>
      <c r="IO185" s="790"/>
      <c r="IP185" s="790"/>
      <c r="IQ185" s="790"/>
      <c r="IR185" s="790"/>
      <c r="IS185" s="790"/>
      <c r="IT185" s="790"/>
      <c r="IU185" s="790"/>
      <c r="IV185" s="790"/>
    </row>
    <row r="186" spans="1:256" s="471" customFormat="1" ht="13.5" customHeight="1">
      <c r="A186" s="790"/>
      <c r="B186" s="790"/>
      <c r="C186" s="790"/>
      <c r="D186" s="790"/>
      <c r="E186" s="790"/>
      <c r="F186" s="790"/>
      <c r="G186" s="790"/>
      <c r="H186" s="790"/>
      <c r="I186" s="127"/>
      <c r="J186" s="790"/>
      <c r="K186" s="790"/>
      <c r="L186" s="790"/>
      <c r="M186" s="790"/>
      <c r="N186" s="790"/>
      <c r="O186" s="790"/>
      <c r="P186" s="790"/>
      <c r="Q186" s="790"/>
      <c r="R186" s="790"/>
      <c r="S186" s="790"/>
      <c r="T186" s="790"/>
      <c r="U186" s="790"/>
      <c r="V186" s="790"/>
      <c r="W186" s="790"/>
      <c r="X186" s="790"/>
      <c r="Y186" s="790"/>
      <c r="Z186" s="790"/>
      <c r="AA186" s="790"/>
      <c r="AB186" s="790"/>
      <c r="AC186" s="790"/>
      <c r="AD186" s="790"/>
      <c r="AE186" s="790"/>
      <c r="AF186" s="790"/>
      <c r="AG186" s="790"/>
      <c r="AH186" s="790"/>
      <c r="AI186" s="790"/>
      <c r="AJ186" s="790"/>
      <c r="AK186" s="790"/>
      <c r="AL186" s="790"/>
      <c r="AM186" s="790"/>
      <c r="AN186" s="790"/>
      <c r="AO186" s="790"/>
      <c r="AP186" s="790"/>
      <c r="AQ186" s="790"/>
      <c r="AR186" s="790"/>
      <c r="AS186" s="790"/>
      <c r="AT186" s="790"/>
      <c r="AU186" s="790"/>
      <c r="AV186" s="790"/>
      <c r="AW186" s="790"/>
      <c r="AX186" s="790"/>
      <c r="AY186" s="790"/>
      <c r="AZ186" s="790"/>
      <c r="BA186" s="790"/>
      <c r="BB186" s="790"/>
      <c r="BC186" s="790"/>
      <c r="BD186" s="790"/>
      <c r="BE186" s="790"/>
      <c r="BF186" s="790"/>
      <c r="BG186" s="790"/>
      <c r="BH186" s="790"/>
      <c r="BI186" s="790"/>
      <c r="BJ186" s="790"/>
      <c r="BK186" s="790"/>
      <c r="BL186" s="790"/>
      <c r="BM186" s="790"/>
      <c r="BN186" s="790"/>
      <c r="BO186" s="790"/>
      <c r="BP186" s="790"/>
      <c r="BQ186" s="790"/>
      <c r="BR186" s="790"/>
      <c r="BS186" s="790"/>
      <c r="BT186" s="790"/>
      <c r="BU186" s="790"/>
      <c r="BV186" s="790"/>
      <c r="BW186" s="790"/>
      <c r="BX186" s="790"/>
      <c r="BY186" s="790"/>
      <c r="BZ186" s="790"/>
      <c r="CA186" s="790"/>
      <c r="CB186" s="790"/>
      <c r="CC186" s="790"/>
      <c r="CD186" s="790"/>
      <c r="CE186" s="790"/>
      <c r="CF186" s="790"/>
      <c r="CG186" s="790"/>
      <c r="CH186" s="790"/>
      <c r="CI186" s="790"/>
      <c r="CJ186" s="790"/>
      <c r="CK186" s="790"/>
      <c r="CL186" s="790"/>
      <c r="CM186" s="790"/>
      <c r="CN186" s="790"/>
      <c r="CO186" s="790"/>
      <c r="CP186" s="790"/>
      <c r="CQ186" s="790"/>
      <c r="CR186" s="790"/>
      <c r="CS186" s="790"/>
      <c r="CT186" s="790"/>
      <c r="CU186" s="790"/>
      <c r="CV186" s="790"/>
      <c r="CW186" s="790"/>
      <c r="CX186" s="790"/>
      <c r="CY186" s="790"/>
      <c r="CZ186" s="790"/>
      <c r="DA186" s="790"/>
      <c r="DB186" s="790"/>
      <c r="DC186" s="790"/>
      <c r="DD186" s="790"/>
      <c r="DE186" s="790"/>
      <c r="DF186" s="790"/>
      <c r="DG186" s="790"/>
      <c r="DH186" s="790"/>
      <c r="DI186" s="790"/>
      <c r="DJ186" s="790"/>
      <c r="DK186" s="790"/>
      <c r="DL186" s="790"/>
      <c r="DM186" s="790"/>
      <c r="DN186" s="790"/>
      <c r="DO186" s="790"/>
      <c r="DP186" s="790"/>
      <c r="DQ186" s="790"/>
      <c r="DR186" s="790"/>
      <c r="DS186" s="790"/>
      <c r="DT186" s="790"/>
      <c r="DU186" s="790"/>
      <c r="DV186" s="790"/>
      <c r="DW186" s="790"/>
      <c r="DX186" s="790"/>
      <c r="DY186" s="790"/>
      <c r="DZ186" s="790"/>
      <c r="EA186" s="790"/>
      <c r="EB186" s="790"/>
      <c r="EC186" s="790"/>
      <c r="ED186" s="790"/>
      <c r="EE186" s="790"/>
      <c r="EF186" s="790"/>
      <c r="EG186" s="790"/>
      <c r="EH186" s="790"/>
      <c r="EI186" s="790"/>
      <c r="EJ186" s="790"/>
      <c r="EK186" s="790"/>
      <c r="EL186" s="790"/>
      <c r="EM186" s="790"/>
      <c r="EN186" s="790"/>
      <c r="EO186" s="790"/>
      <c r="EP186" s="790"/>
      <c r="EQ186" s="790"/>
      <c r="ER186" s="790"/>
      <c r="ES186" s="790"/>
      <c r="ET186" s="790"/>
      <c r="EU186" s="790"/>
      <c r="EV186" s="790"/>
      <c r="EW186" s="790"/>
      <c r="EX186" s="790"/>
      <c r="EY186" s="790"/>
      <c r="EZ186" s="790"/>
      <c r="FA186" s="790"/>
      <c r="FB186" s="790"/>
      <c r="FC186" s="790"/>
      <c r="FD186" s="790"/>
      <c r="FE186" s="790"/>
      <c r="FF186" s="790"/>
      <c r="FG186" s="790"/>
      <c r="FH186" s="790"/>
      <c r="FI186" s="790"/>
      <c r="FJ186" s="790"/>
      <c r="FK186" s="790"/>
      <c r="FL186" s="790"/>
      <c r="FM186" s="790"/>
      <c r="FN186" s="790"/>
      <c r="FO186" s="790"/>
      <c r="FP186" s="790"/>
      <c r="FQ186" s="790"/>
      <c r="FR186" s="790"/>
      <c r="FS186" s="790"/>
      <c r="FT186" s="790"/>
      <c r="FU186" s="790"/>
      <c r="FV186" s="790"/>
      <c r="FW186" s="790"/>
      <c r="FX186" s="790"/>
      <c r="FY186" s="790"/>
      <c r="FZ186" s="790"/>
      <c r="GA186" s="790"/>
      <c r="GB186" s="790"/>
      <c r="GC186" s="790"/>
      <c r="GD186" s="790"/>
      <c r="GE186" s="790"/>
      <c r="GF186" s="790"/>
      <c r="GG186" s="790"/>
      <c r="GH186" s="790"/>
      <c r="GI186" s="790"/>
      <c r="GJ186" s="790"/>
      <c r="GK186" s="790"/>
      <c r="GL186" s="790"/>
      <c r="GM186" s="790"/>
      <c r="GN186" s="790"/>
      <c r="GO186" s="790"/>
      <c r="GP186" s="790"/>
      <c r="GQ186" s="790"/>
      <c r="GR186" s="790"/>
      <c r="GS186" s="790"/>
      <c r="GT186" s="790"/>
      <c r="GU186" s="790"/>
      <c r="GV186" s="790"/>
      <c r="GW186" s="790"/>
      <c r="GX186" s="790"/>
      <c r="GY186" s="790"/>
      <c r="GZ186" s="790"/>
      <c r="HA186" s="790"/>
      <c r="HB186" s="790"/>
      <c r="HC186" s="790"/>
      <c r="HD186" s="790"/>
      <c r="HE186" s="790"/>
      <c r="HF186" s="790"/>
      <c r="HG186" s="790"/>
      <c r="HH186" s="790"/>
      <c r="HI186" s="790"/>
      <c r="HJ186" s="790"/>
      <c r="HK186" s="790"/>
      <c r="HL186" s="790"/>
      <c r="HM186" s="790"/>
      <c r="HN186" s="790"/>
      <c r="HO186" s="790"/>
      <c r="HP186" s="790"/>
      <c r="HQ186" s="790"/>
      <c r="HR186" s="790"/>
      <c r="HS186" s="790"/>
      <c r="HT186" s="790"/>
      <c r="HU186" s="790"/>
      <c r="HV186" s="790"/>
      <c r="HW186" s="790"/>
      <c r="HX186" s="790"/>
      <c r="HY186" s="790"/>
      <c r="HZ186" s="790"/>
      <c r="IA186" s="790"/>
      <c r="IB186" s="790"/>
      <c r="IC186" s="790"/>
      <c r="ID186" s="790"/>
      <c r="IE186" s="790"/>
      <c r="IF186" s="790"/>
      <c r="IG186" s="790"/>
      <c r="IH186" s="790"/>
      <c r="II186" s="790"/>
      <c r="IJ186" s="790"/>
      <c r="IK186" s="790"/>
      <c r="IL186" s="790"/>
      <c r="IM186" s="790"/>
      <c r="IN186" s="790"/>
      <c r="IO186" s="790"/>
      <c r="IP186" s="790"/>
      <c r="IQ186" s="790"/>
      <c r="IR186" s="790"/>
      <c r="IS186" s="790"/>
      <c r="IT186" s="790"/>
      <c r="IU186" s="790"/>
      <c r="IV186" s="790"/>
    </row>
    <row r="187" spans="1:256" s="473" customFormat="1" ht="27" customHeight="1">
      <c r="A187" s="790"/>
      <c r="B187" s="790"/>
      <c r="C187" s="790"/>
      <c r="D187" s="790"/>
      <c r="E187" s="790"/>
      <c r="F187" s="790"/>
      <c r="G187" s="790"/>
      <c r="H187" s="790"/>
      <c r="I187" s="887"/>
      <c r="J187" s="790"/>
      <c r="K187" s="790"/>
      <c r="L187" s="790"/>
      <c r="M187" s="790"/>
      <c r="N187" s="790"/>
      <c r="O187" s="790"/>
      <c r="P187" s="790"/>
      <c r="Q187" s="790"/>
      <c r="R187" s="790"/>
      <c r="S187" s="790"/>
      <c r="T187" s="790"/>
      <c r="U187" s="790"/>
      <c r="V187" s="790"/>
      <c r="W187" s="790"/>
      <c r="X187" s="790"/>
      <c r="Y187" s="790"/>
      <c r="Z187" s="790"/>
      <c r="AA187" s="790"/>
      <c r="AB187" s="790"/>
      <c r="AC187" s="790"/>
      <c r="AD187" s="790"/>
      <c r="AE187" s="790"/>
      <c r="AF187" s="790"/>
      <c r="AG187" s="790"/>
      <c r="AH187" s="790"/>
      <c r="AI187" s="790"/>
      <c r="AJ187" s="790"/>
      <c r="AK187" s="790"/>
      <c r="AL187" s="790"/>
      <c r="AM187" s="790"/>
      <c r="AN187" s="790"/>
      <c r="AO187" s="790"/>
      <c r="AP187" s="790"/>
      <c r="AQ187" s="790"/>
      <c r="AR187" s="790"/>
      <c r="AS187" s="790"/>
      <c r="AT187" s="790"/>
      <c r="AU187" s="790"/>
      <c r="AV187" s="790"/>
      <c r="AW187" s="790"/>
      <c r="AX187" s="790"/>
      <c r="AY187" s="790"/>
      <c r="AZ187" s="790"/>
      <c r="BA187" s="790"/>
      <c r="BB187" s="790"/>
      <c r="BC187" s="790"/>
      <c r="BD187" s="790"/>
      <c r="BE187" s="790"/>
      <c r="BF187" s="790"/>
      <c r="BG187" s="790"/>
      <c r="BH187" s="790"/>
      <c r="BI187" s="790"/>
      <c r="BJ187" s="790"/>
      <c r="BK187" s="790"/>
      <c r="BL187" s="790"/>
      <c r="BM187" s="790"/>
      <c r="BN187" s="790"/>
      <c r="BO187" s="790"/>
      <c r="BP187" s="790"/>
      <c r="BQ187" s="790"/>
      <c r="BR187" s="790"/>
      <c r="BS187" s="790"/>
      <c r="BT187" s="790"/>
      <c r="BU187" s="790"/>
      <c r="BV187" s="790"/>
      <c r="BW187" s="790"/>
      <c r="BX187" s="790"/>
      <c r="BY187" s="790"/>
      <c r="BZ187" s="790"/>
      <c r="CA187" s="790"/>
      <c r="CB187" s="790"/>
      <c r="CC187" s="790"/>
      <c r="CD187" s="790"/>
      <c r="CE187" s="790"/>
      <c r="CF187" s="790"/>
      <c r="CG187" s="790"/>
      <c r="CH187" s="790"/>
      <c r="CI187" s="790"/>
      <c r="CJ187" s="790"/>
      <c r="CK187" s="790"/>
      <c r="CL187" s="790"/>
      <c r="CM187" s="790"/>
      <c r="CN187" s="790"/>
      <c r="CO187" s="790"/>
      <c r="CP187" s="790"/>
      <c r="CQ187" s="790"/>
      <c r="CR187" s="790"/>
      <c r="CS187" s="790"/>
      <c r="CT187" s="790"/>
      <c r="CU187" s="790"/>
      <c r="CV187" s="790"/>
      <c r="CW187" s="790"/>
      <c r="CX187" s="790"/>
      <c r="CY187" s="790"/>
      <c r="CZ187" s="790"/>
      <c r="DA187" s="790"/>
      <c r="DB187" s="790"/>
      <c r="DC187" s="790"/>
      <c r="DD187" s="790"/>
      <c r="DE187" s="790"/>
      <c r="DF187" s="790"/>
      <c r="DG187" s="790"/>
      <c r="DH187" s="790"/>
      <c r="DI187" s="790"/>
      <c r="DJ187" s="790"/>
      <c r="DK187" s="790"/>
      <c r="DL187" s="790"/>
      <c r="DM187" s="790"/>
      <c r="DN187" s="790"/>
      <c r="DO187" s="790"/>
      <c r="DP187" s="790"/>
      <c r="DQ187" s="790"/>
      <c r="DR187" s="790"/>
      <c r="DS187" s="790"/>
      <c r="DT187" s="790"/>
      <c r="DU187" s="790"/>
      <c r="DV187" s="790"/>
      <c r="DW187" s="790"/>
      <c r="DX187" s="790"/>
      <c r="DY187" s="790"/>
      <c r="DZ187" s="790"/>
      <c r="EA187" s="790"/>
      <c r="EB187" s="790"/>
      <c r="EC187" s="790"/>
      <c r="ED187" s="790"/>
      <c r="EE187" s="790"/>
      <c r="EF187" s="790"/>
      <c r="EG187" s="790"/>
      <c r="EH187" s="790"/>
      <c r="EI187" s="790"/>
      <c r="EJ187" s="790"/>
      <c r="EK187" s="790"/>
      <c r="EL187" s="790"/>
      <c r="EM187" s="790"/>
      <c r="EN187" s="790"/>
      <c r="EO187" s="790"/>
      <c r="EP187" s="790"/>
      <c r="EQ187" s="790"/>
      <c r="ER187" s="790"/>
      <c r="ES187" s="790"/>
      <c r="ET187" s="790"/>
      <c r="EU187" s="790"/>
      <c r="EV187" s="790"/>
      <c r="EW187" s="790"/>
      <c r="EX187" s="790"/>
      <c r="EY187" s="790"/>
      <c r="EZ187" s="790"/>
      <c r="FA187" s="790"/>
      <c r="FB187" s="790"/>
      <c r="FC187" s="790"/>
      <c r="FD187" s="790"/>
      <c r="FE187" s="790"/>
      <c r="FF187" s="790"/>
      <c r="FG187" s="790"/>
      <c r="FH187" s="790"/>
      <c r="FI187" s="790"/>
      <c r="FJ187" s="790"/>
      <c r="FK187" s="790"/>
      <c r="FL187" s="790"/>
      <c r="FM187" s="790"/>
      <c r="FN187" s="790"/>
      <c r="FO187" s="790"/>
      <c r="FP187" s="790"/>
      <c r="FQ187" s="790"/>
      <c r="FR187" s="790"/>
      <c r="FS187" s="790"/>
      <c r="FT187" s="790"/>
      <c r="FU187" s="790"/>
      <c r="FV187" s="790"/>
      <c r="FW187" s="790"/>
      <c r="FX187" s="790"/>
      <c r="FY187" s="790"/>
      <c r="FZ187" s="790"/>
      <c r="GA187" s="790"/>
      <c r="GB187" s="790"/>
      <c r="GC187" s="790"/>
      <c r="GD187" s="790"/>
      <c r="GE187" s="790"/>
      <c r="GF187" s="790"/>
      <c r="GG187" s="790"/>
      <c r="GH187" s="790"/>
      <c r="GI187" s="790"/>
      <c r="GJ187" s="790"/>
      <c r="GK187" s="790"/>
      <c r="GL187" s="790"/>
      <c r="GM187" s="790"/>
      <c r="GN187" s="790"/>
      <c r="GO187" s="790"/>
      <c r="GP187" s="790"/>
      <c r="GQ187" s="790"/>
      <c r="GR187" s="790"/>
      <c r="GS187" s="790"/>
      <c r="GT187" s="790"/>
      <c r="GU187" s="790"/>
      <c r="GV187" s="790"/>
      <c r="GW187" s="790"/>
      <c r="GX187" s="790"/>
      <c r="GY187" s="790"/>
      <c r="GZ187" s="790"/>
      <c r="HA187" s="790"/>
      <c r="HB187" s="790"/>
      <c r="HC187" s="790"/>
      <c r="HD187" s="790"/>
      <c r="HE187" s="790"/>
      <c r="HF187" s="790"/>
      <c r="HG187" s="790"/>
      <c r="HH187" s="790"/>
      <c r="HI187" s="790"/>
      <c r="HJ187" s="790"/>
      <c r="HK187" s="790"/>
      <c r="HL187" s="790"/>
      <c r="HM187" s="790"/>
      <c r="HN187" s="790"/>
      <c r="HO187" s="790"/>
      <c r="HP187" s="790"/>
      <c r="HQ187" s="790"/>
      <c r="HR187" s="790"/>
      <c r="HS187" s="790"/>
      <c r="HT187" s="790"/>
      <c r="HU187" s="790"/>
      <c r="HV187" s="790"/>
      <c r="HW187" s="790"/>
      <c r="HX187" s="790"/>
      <c r="HY187" s="790"/>
      <c r="HZ187" s="790"/>
      <c r="IA187" s="790"/>
      <c r="IB187" s="790"/>
      <c r="IC187" s="790"/>
      <c r="ID187" s="790"/>
      <c r="IE187" s="790"/>
      <c r="IF187" s="790"/>
      <c r="IG187" s="790"/>
      <c r="IH187" s="790"/>
      <c r="II187" s="790"/>
      <c r="IJ187" s="790"/>
      <c r="IK187" s="790"/>
      <c r="IL187" s="790"/>
      <c r="IM187" s="790"/>
      <c r="IN187" s="790"/>
      <c r="IO187" s="790"/>
      <c r="IP187" s="790"/>
      <c r="IQ187" s="790"/>
      <c r="IR187" s="790"/>
      <c r="IS187" s="790"/>
      <c r="IT187" s="790"/>
      <c r="IU187" s="790"/>
      <c r="IV187" s="790"/>
    </row>
    <row r="188" spans="1:256" s="471" customFormat="1" ht="13.5" customHeight="1">
      <c r="A188" s="790"/>
      <c r="B188" s="790"/>
      <c r="C188" s="790"/>
      <c r="D188" s="790"/>
      <c r="E188" s="790"/>
      <c r="F188" s="790"/>
      <c r="G188" s="790"/>
      <c r="H188" s="790"/>
      <c r="I188" s="883"/>
      <c r="J188" s="790"/>
      <c r="K188" s="790"/>
      <c r="L188" s="790"/>
      <c r="M188" s="790"/>
      <c r="N188" s="790"/>
      <c r="O188" s="790"/>
      <c r="P188" s="790"/>
      <c r="Q188" s="790"/>
      <c r="R188" s="790"/>
      <c r="S188" s="790"/>
      <c r="T188" s="790"/>
      <c r="U188" s="790"/>
      <c r="V188" s="790"/>
      <c r="W188" s="790"/>
      <c r="X188" s="790"/>
      <c r="Y188" s="790"/>
      <c r="Z188" s="790"/>
      <c r="AA188" s="790"/>
      <c r="AB188" s="790"/>
      <c r="AC188" s="790"/>
      <c r="AD188" s="790"/>
      <c r="AE188" s="790"/>
      <c r="AF188" s="790"/>
      <c r="AG188" s="790"/>
      <c r="AH188" s="790"/>
      <c r="AI188" s="790"/>
      <c r="AJ188" s="790"/>
      <c r="AK188" s="790"/>
      <c r="AL188" s="790"/>
      <c r="AM188" s="790"/>
      <c r="AN188" s="790"/>
      <c r="AO188" s="790"/>
      <c r="AP188" s="790"/>
      <c r="AQ188" s="790"/>
      <c r="AR188" s="790"/>
      <c r="AS188" s="790"/>
      <c r="AT188" s="790"/>
      <c r="AU188" s="790"/>
      <c r="AV188" s="790"/>
      <c r="AW188" s="790"/>
      <c r="AX188" s="790"/>
      <c r="AY188" s="790"/>
      <c r="AZ188" s="790"/>
      <c r="BA188" s="790"/>
      <c r="BB188" s="790"/>
      <c r="BC188" s="790"/>
      <c r="BD188" s="790"/>
      <c r="BE188" s="790"/>
      <c r="BF188" s="790"/>
      <c r="BG188" s="790"/>
      <c r="BH188" s="790"/>
      <c r="BI188" s="790"/>
      <c r="BJ188" s="790"/>
      <c r="BK188" s="790"/>
      <c r="BL188" s="790"/>
      <c r="BM188" s="790"/>
      <c r="BN188" s="790"/>
      <c r="BO188" s="790"/>
      <c r="BP188" s="790"/>
      <c r="BQ188" s="790"/>
      <c r="BR188" s="790"/>
      <c r="BS188" s="790"/>
      <c r="BT188" s="790"/>
      <c r="BU188" s="790"/>
      <c r="BV188" s="790"/>
      <c r="BW188" s="790"/>
      <c r="BX188" s="790"/>
      <c r="BY188" s="790"/>
      <c r="BZ188" s="790"/>
      <c r="CA188" s="790"/>
      <c r="CB188" s="790"/>
      <c r="CC188" s="790"/>
      <c r="CD188" s="790"/>
      <c r="CE188" s="790"/>
      <c r="CF188" s="790"/>
      <c r="CG188" s="790"/>
      <c r="CH188" s="790"/>
      <c r="CI188" s="790"/>
      <c r="CJ188" s="790"/>
      <c r="CK188" s="790"/>
      <c r="CL188" s="790"/>
      <c r="CM188" s="790"/>
      <c r="CN188" s="790"/>
      <c r="CO188" s="790"/>
      <c r="CP188" s="790"/>
      <c r="CQ188" s="790"/>
      <c r="CR188" s="790"/>
      <c r="CS188" s="790"/>
      <c r="CT188" s="790"/>
      <c r="CU188" s="790"/>
      <c r="CV188" s="790"/>
      <c r="CW188" s="790"/>
      <c r="CX188" s="790"/>
      <c r="CY188" s="790"/>
      <c r="CZ188" s="790"/>
      <c r="DA188" s="790"/>
      <c r="DB188" s="790"/>
      <c r="DC188" s="790"/>
      <c r="DD188" s="790"/>
      <c r="DE188" s="790"/>
      <c r="DF188" s="790"/>
      <c r="DG188" s="790"/>
      <c r="DH188" s="790"/>
      <c r="DI188" s="790"/>
      <c r="DJ188" s="790"/>
      <c r="DK188" s="790"/>
      <c r="DL188" s="790"/>
      <c r="DM188" s="790"/>
      <c r="DN188" s="790"/>
      <c r="DO188" s="790"/>
      <c r="DP188" s="790"/>
      <c r="DQ188" s="790"/>
      <c r="DR188" s="790"/>
      <c r="DS188" s="790"/>
      <c r="DT188" s="790"/>
      <c r="DU188" s="790"/>
      <c r="DV188" s="790"/>
      <c r="DW188" s="790"/>
      <c r="DX188" s="790"/>
      <c r="DY188" s="790"/>
      <c r="DZ188" s="790"/>
      <c r="EA188" s="790"/>
      <c r="EB188" s="790"/>
      <c r="EC188" s="790"/>
      <c r="ED188" s="790"/>
      <c r="EE188" s="790"/>
      <c r="EF188" s="790"/>
      <c r="EG188" s="790"/>
      <c r="EH188" s="790"/>
      <c r="EI188" s="790"/>
      <c r="EJ188" s="790"/>
      <c r="EK188" s="790"/>
      <c r="EL188" s="790"/>
      <c r="EM188" s="790"/>
      <c r="EN188" s="790"/>
      <c r="EO188" s="790"/>
      <c r="EP188" s="790"/>
      <c r="EQ188" s="790"/>
      <c r="ER188" s="790"/>
      <c r="ES188" s="790"/>
      <c r="ET188" s="790"/>
      <c r="EU188" s="790"/>
      <c r="EV188" s="790"/>
      <c r="EW188" s="790"/>
      <c r="EX188" s="790"/>
      <c r="EY188" s="790"/>
      <c r="EZ188" s="790"/>
      <c r="FA188" s="790"/>
      <c r="FB188" s="790"/>
      <c r="FC188" s="790"/>
      <c r="FD188" s="790"/>
      <c r="FE188" s="790"/>
      <c r="FF188" s="790"/>
      <c r="FG188" s="790"/>
      <c r="FH188" s="790"/>
      <c r="FI188" s="790"/>
      <c r="FJ188" s="790"/>
      <c r="FK188" s="790"/>
      <c r="FL188" s="790"/>
      <c r="FM188" s="790"/>
      <c r="FN188" s="790"/>
      <c r="FO188" s="790"/>
      <c r="FP188" s="790"/>
      <c r="FQ188" s="790"/>
      <c r="FR188" s="790"/>
      <c r="FS188" s="790"/>
      <c r="FT188" s="790"/>
      <c r="FU188" s="790"/>
      <c r="FV188" s="790"/>
      <c r="FW188" s="790"/>
      <c r="FX188" s="790"/>
      <c r="FY188" s="790"/>
      <c r="FZ188" s="790"/>
      <c r="GA188" s="790"/>
      <c r="GB188" s="790"/>
      <c r="GC188" s="790"/>
      <c r="GD188" s="790"/>
      <c r="GE188" s="790"/>
      <c r="GF188" s="790"/>
      <c r="GG188" s="790"/>
      <c r="GH188" s="790"/>
      <c r="GI188" s="790"/>
      <c r="GJ188" s="790"/>
      <c r="GK188" s="790"/>
      <c r="GL188" s="790"/>
      <c r="GM188" s="790"/>
      <c r="GN188" s="790"/>
      <c r="GO188" s="790"/>
      <c r="GP188" s="790"/>
      <c r="GQ188" s="790"/>
      <c r="GR188" s="790"/>
      <c r="GS188" s="790"/>
      <c r="GT188" s="790"/>
      <c r="GU188" s="790"/>
      <c r="GV188" s="790"/>
      <c r="GW188" s="790"/>
      <c r="GX188" s="790"/>
      <c r="GY188" s="790"/>
      <c r="GZ188" s="790"/>
      <c r="HA188" s="790"/>
      <c r="HB188" s="790"/>
      <c r="HC188" s="790"/>
      <c r="HD188" s="790"/>
      <c r="HE188" s="790"/>
      <c r="HF188" s="790"/>
      <c r="HG188" s="790"/>
      <c r="HH188" s="790"/>
      <c r="HI188" s="790"/>
      <c r="HJ188" s="790"/>
      <c r="HK188" s="790"/>
      <c r="HL188" s="790"/>
      <c r="HM188" s="790"/>
      <c r="HN188" s="790"/>
      <c r="HO188" s="790"/>
      <c r="HP188" s="790"/>
      <c r="HQ188" s="790"/>
      <c r="HR188" s="790"/>
      <c r="HS188" s="790"/>
      <c r="HT188" s="790"/>
      <c r="HU188" s="790"/>
      <c r="HV188" s="790"/>
      <c r="HW188" s="790"/>
      <c r="HX188" s="790"/>
      <c r="HY188" s="790"/>
      <c r="HZ188" s="790"/>
      <c r="IA188" s="790"/>
      <c r="IB188" s="790"/>
      <c r="IC188" s="790"/>
      <c r="ID188" s="790"/>
      <c r="IE188" s="790"/>
      <c r="IF188" s="790"/>
      <c r="IG188" s="790"/>
      <c r="IH188" s="790"/>
      <c r="II188" s="790"/>
      <c r="IJ188" s="790"/>
      <c r="IK188" s="790"/>
      <c r="IL188" s="790"/>
      <c r="IM188" s="790"/>
      <c r="IN188" s="790"/>
      <c r="IO188" s="790"/>
      <c r="IP188" s="790"/>
      <c r="IQ188" s="790"/>
      <c r="IR188" s="790"/>
      <c r="IS188" s="790"/>
      <c r="IT188" s="790"/>
      <c r="IU188" s="790"/>
      <c r="IV188" s="790"/>
    </row>
    <row r="189" spans="1:256" s="471" customFormat="1" ht="13.5" customHeight="1">
      <c r="A189" s="790"/>
      <c r="B189" s="790"/>
      <c r="C189" s="790"/>
      <c r="D189" s="790"/>
      <c r="E189" s="790"/>
      <c r="F189" s="790"/>
      <c r="G189" s="790"/>
      <c r="H189" s="790"/>
      <c r="I189" s="883"/>
      <c r="J189" s="790"/>
      <c r="K189" s="790"/>
      <c r="L189" s="790"/>
      <c r="M189" s="790"/>
      <c r="N189" s="790"/>
      <c r="O189" s="790"/>
      <c r="P189" s="790"/>
      <c r="Q189" s="790"/>
      <c r="R189" s="790"/>
      <c r="S189" s="790"/>
      <c r="T189" s="790"/>
      <c r="U189" s="790"/>
      <c r="V189" s="790"/>
      <c r="W189" s="790"/>
      <c r="X189" s="790"/>
      <c r="Y189" s="790"/>
      <c r="Z189" s="790"/>
      <c r="AA189" s="790"/>
      <c r="AB189" s="790"/>
      <c r="AC189" s="790"/>
      <c r="AD189" s="790"/>
      <c r="AE189" s="790"/>
      <c r="AF189" s="790"/>
      <c r="AG189" s="790"/>
      <c r="AH189" s="790"/>
      <c r="AI189" s="790"/>
      <c r="AJ189" s="790"/>
      <c r="AK189" s="790"/>
      <c r="AL189" s="790"/>
      <c r="AM189" s="790"/>
      <c r="AN189" s="790"/>
      <c r="AO189" s="790"/>
      <c r="AP189" s="790"/>
      <c r="AQ189" s="790"/>
      <c r="AR189" s="790"/>
      <c r="AS189" s="790"/>
      <c r="AT189" s="790"/>
      <c r="AU189" s="790"/>
      <c r="AV189" s="790"/>
      <c r="AW189" s="790"/>
      <c r="AX189" s="790"/>
      <c r="AY189" s="790"/>
      <c r="AZ189" s="790"/>
      <c r="BA189" s="790"/>
      <c r="BB189" s="790"/>
      <c r="BC189" s="790"/>
      <c r="BD189" s="790"/>
      <c r="BE189" s="790"/>
      <c r="BF189" s="790"/>
      <c r="BG189" s="790"/>
      <c r="BH189" s="790"/>
      <c r="BI189" s="790"/>
      <c r="BJ189" s="790"/>
      <c r="BK189" s="790"/>
      <c r="BL189" s="790"/>
      <c r="BM189" s="790"/>
      <c r="BN189" s="790"/>
      <c r="BO189" s="790"/>
      <c r="BP189" s="790"/>
      <c r="BQ189" s="790"/>
      <c r="BR189" s="790"/>
      <c r="BS189" s="790"/>
      <c r="BT189" s="790"/>
      <c r="BU189" s="790"/>
      <c r="BV189" s="790"/>
      <c r="BW189" s="790"/>
      <c r="BX189" s="790"/>
      <c r="BY189" s="790"/>
      <c r="BZ189" s="790"/>
      <c r="CA189" s="790"/>
      <c r="CB189" s="790"/>
      <c r="CC189" s="790"/>
      <c r="CD189" s="790"/>
      <c r="CE189" s="790"/>
      <c r="CF189" s="790"/>
      <c r="CG189" s="790"/>
      <c r="CH189" s="790"/>
      <c r="CI189" s="790"/>
      <c r="CJ189" s="790"/>
      <c r="CK189" s="790"/>
      <c r="CL189" s="790"/>
      <c r="CM189" s="790"/>
      <c r="CN189" s="790"/>
      <c r="CO189" s="790"/>
      <c r="CP189" s="790"/>
      <c r="CQ189" s="790"/>
      <c r="CR189" s="790"/>
      <c r="CS189" s="790"/>
      <c r="CT189" s="790"/>
      <c r="CU189" s="790"/>
      <c r="CV189" s="790"/>
      <c r="CW189" s="790"/>
      <c r="CX189" s="790"/>
      <c r="CY189" s="790"/>
      <c r="CZ189" s="790"/>
      <c r="DA189" s="790"/>
      <c r="DB189" s="790"/>
      <c r="DC189" s="790"/>
      <c r="DD189" s="790"/>
      <c r="DE189" s="790"/>
      <c r="DF189" s="790"/>
      <c r="DG189" s="790"/>
      <c r="DH189" s="790"/>
      <c r="DI189" s="790"/>
      <c r="DJ189" s="790"/>
      <c r="DK189" s="790"/>
      <c r="DL189" s="790"/>
      <c r="DM189" s="790"/>
      <c r="DN189" s="790"/>
      <c r="DO189" s="790"/>
      <c r="DP189" s="790"/>
      <c r="DQ189" s="790"/>
      <c r="DR189" s="790"/>
      <c r="DS189" s="790"/>
      <c r="DT189" s="790"/>
      <c r="DU189" s="790"/>
      <c r="DV189" s="790"/>
      <c r="DW189" s="790"/>
      <c r="DX189" s="790"/>
      <c r="DY189" s="790"/>
      <c r="DZ189" s="790"/>
      <c r="EA189" s="790"/>
      <c r="EB189" s="790"/>
      <c r="EC189" s="790"/>
      <c r="ED189" s="790"/>
      <c r="EE189" s="790"/>
      <c r="EF189" s="790"/>
      <c r="EG189" s="790"/>
      <c r="EH189" s="790"/>
      <c r="EI189" s="790"/>
      <c r="EJ189" s="790"/>
      <c r="EK189" s="790"/>
      <c r="EL189" s="790"/>
      <c r="EM189" s="790"/>
      <c r="EN189" s="790"/>
      <c r="EO189" s="790"/>
      <c r="EP189" s="790"/>
      <c r="EQ189" s="790"/>
      <c r="ER189" s="790"/>
      <c r="ES189" s="790"/>
      <c r="ET189" s="790"/>
      <c r="EU189" s="790"/>
      <c r="EV189" s="790"/>
      <c r="EW189" s="790"/>
      <c r="EX189" s="790"/>
      <c r="EY189" s="790"/>
      <c r="EZ189" s="790"/>
      <c r="FA189" s="790"/>
      <c r="FB189" s="790"/>
      <c r="FC189" s="790"/>
      <c r="FD189" s="790"/>
      <c r="FE189" s="790"/>
      <c r="FF189" s="790"/>
      <c r="FG189" s="790"/>
      <c r="FH189" s="790"/>
      <c r="FI189" s="790"/>
      <c r="FJ189" s="790"/>
      <c r="FK189" s="790"/>
      <c r="FL189" s="790"/>
      <c r="FM189" s="790"/>
      <c r="FN189" s="790"/>
      <c r="FO189" s="790"/>
      <c r="FP189" s="790"/>
      <c r="FQ189" s="790"/>
      <c r="FR189" s="790"/>
      <c r="FS189" s="790"/>
      <c r="FT189" s="790"/>
      <c r="FU189" s="790"/>
      <c r="FV189" s="790"/>
      <c r="FW189" s="790"/>
      <c r="FX189" s="790"/>
      <c r="FY189" s="790"/>
      <c r="FZ189" s="790"/>
      <c r="GA189" s="790"/>
      <c r="GB189" s="790"/>
      <c r="GC189" s="790"/>
      <c r="GD189" s="790"/>
      <c r="GE189" s="790"/>
      <c r="GF189" s="790"/>
      <c r="GG189" s="790"/>
      <c r="GH189" s="790"/>
      <c r="GI189" s="790"/>
      <c r="GJ189" s="790"/>
      <c r="GK189" s="790"/>
      <c r="GL189" s="790"/>
      <c r="GM189" s="790"/>
      <c r="GN189" s="790"/>
      <c r="GO189" s="790"/>
      <c r="GP189" s="790"/>
      <c r="GQ189" s="790"/>
      <c r="GR189" s="790"/>
      <c r="GS189" s="790"/>
      <c r="GT189" s="790"/>
      <c r="GU189" s="790"/>
      <c r="GV189" s="790"/>
      <c r="GW189" s="790"/>
      <c r="GX189" s="790"/>
      <c r="GY189" s="790"/>
      <c r="GZ189" s="790"/>
      <c r="HA189" s="790"/>
      <c r="HB189" s="790"/>
      <c r="HC189" s="790"/>
      <c r="HD189" s="790"/>
      <c r="HE189" s="790"/>
      <c r="HF189" s="790"/>
      <c r="HG189" s="790"/>
      <c r="HH189" s="790"/>
      <c r="HI189" s="790"/>
      <c r="HJ189" s="790"/>
      <c r="HK189" s="790"/>
      <c r="HL189" s="790"/>
      <c r="HM189" s="790"/>
      <c r="HN189" s="790"/>
      <c r="HO189" s="790"/>
      <c r="HP189" s="790"/>
      <c r="HQ189" s="790"/>
      <c r="HR189" s="790"/>
      <c r="HS189" s="790"/>
      <c r="HT189" s="790"/>
      <c r="HU189" s="790"/>
      <c r="HV189" s="790"/>
      <c r="HW189" s="790"/>
      <c r="HX189" s="790"/>
      <c r="HY189" s="790"/>
      <c r="HZ189" s="790"/>
      <c r="IA189" s="790"/>
      <c r="IB189" s="790"/>
      <c r="IC189" s="790"/>
      <c r="ID189" s="790"/>
      <c r="IE189" s="790"/>
      <c r="IF189" s="790"/>
      <c r="IG189" s="790"/>
      <c r="IH189" s="790"/>
      <c r="II189" s="790"/>
      <c r="IJ189" s="790"/>
      <c r="IK189" s="790"/>
      <c r="IL189" s="790"/>
      <c r="IM189" s="790"/>
      <c r="IN189" s="790"/>
      <c r="IO189" s="790"/>
      <c r="IP189" s="790"/>
      <c r="IQ189" s="790"/>
      <c r="IR189" s="790"/>
      <c r="IS189" s="790"/>
      <c r="IT189" s="790"/>
      <c r="IU189" s="790"/>
      <c r="IV189" s="790"/>
    </row>
    <row r="190" spans="1:256" s="471" customFormat="1" ht="27" customHeight="1">
      <c r="A190" s="790"/>
      <c r="B190" s="790"/>
      <c r="C190" s="790"/>
      <c r="D190" s="790"/>
      <c r="E190" s="790"/>
      <c r="F190" s="790"/>
      <c r="G190" s="790"/>
      <c r="H190" s="790"/>
      <c r="I190" s="883"/>
      <c r="J190" s="790"/>
      <c r="K190" s="790"/>
      <c r="L190" s="790"/>
      <c r="M190" s="790"/>
      <c r="N190" s="790"/>
      <c r="O190" s="790"/>
      <c r="P190" s="790"/>
      <c r="Q190" s="790"/>
      <c r="R190" s="790"/>
      <c r="S190" s="790"/>
      <c r="T190" s="790"/>
      <c r="U190" s="790"/>
      <c r="V190" s="790"/>
      <c r="W190" s="790"/>
      <c r="X190" s="790"/>
      <c r="Y190" s="790"/>
      <c r="Z190" s="790"/>
      <c r="AA190" s="790"/>
      <c r="AB190" s="790"/>
      <c r="AC190" s="790"/>
      <c r="AD190" s="790"/>
      <c r="AE190" s="790"/>
      <c r="AF190" s="790"/>
      <c r="AG190" s="790"/>
      <c r="AH190" s="790"/>
      <c r="AI190" s="790"/>
      <c r="AJ190" s="790"/>
      <c r="AK190" s="790"/>
      <c r="AL190" s="790"/>
      <c r="AM190" s="790"/>
      <c r="AN190" s="790"/>
      <c r="AO190" s="790"/>
      <c r="AP190" s="790"/>
      <c r="AQ190" s="790"/>
      <c r="AR190" s="790"/>
      <c r="AS190" s="790"/>
      <c r="AT190" s="790"/>
      <c r="AU190" s="790"/>
      <c r="AV190" s="790"/>
      <c r="AW190" s="790"/>
      <c r="AX190" s="790"/>
      <c r="AY190" s="790"/>
      <c r="AZ190" s="790"/>
      <c r="BA190" s="790"/>
      <c r="BB190" s="790"/>
      <c r="BC190" s="790"/>
      <c r="BD190" s="790"/>
      <c r="BE190" s="790"/>
      <c r="BF190" s="790"/>
      <c r="BG190" s="790"/>
      <c r="BH190" s="790"/>
      <c r="BI190" s="790"/>
      <c r="BJ190" s="790"/>
      <c r="BK190" s="790"/>
      <c r="BL190" s="790"/>
      <c r="BM190" s="790"/>
      <c r="BN190" s="790"/>
      <c r="BO190" s="790"/>
      <c r="BP190" s="790"/>
      <c r="BQ190" s="790"/>
      <c r="BR190" s="790"/>
      <c r="BS190" s="790"/>
      <c r="BT190" s="790"/>
      <c r="BU190" s="790"/>
      <c r="BV190" s="790"/>
      <c r="BW190" s="790"/>
      <c r="BX190" s="790"/>
      <c r="BY190" s="790"/>
      <c r="BZ190" s="790"/>
      <c r="CA190" s="790"/>
      <c r="CB190" s="790"/>
      <c r="CC190" s="790"/>
      <c r="CD190" s="790"/>
      <c r="CE190" s="790"/>
      <c r="CF190" s="790"/>
      <c r="CG190" s="790"/>
      <c r="CH190" s="790"/>
      <c r="CI190" s="790"/>
      <c r="CJ190" s="790"/>
      <c r="CK190" s="790"/>
      <c r="CL190" s="790"/>
      <c r="CM190" s="790"/>
      <c r="CN190" s="790"/>
      <c r="CO190" s="790"/>
      <c r="CP190" s="790"/>
      <c r="CQ190" s="790"/>
      <c r="CR190" s="790"/>
      <c r="CS190" s="790"/>
      <c r="CT190" s="790"/>
      <c r="CU190" s="790"/>
      <c r="CV190" s="790"/>
      <c r="CW190" s="790"/>
      <c r="CX190" s="790"/>
      <c r="CY190" s="790"/>
      <c r="CZ190" s="790"/>
      <c r="DA190" s="790"/>
      <c r="DB190" s="790"/>
      <c r="DC190" s="790"/>
      <c r="DD190" s="790"/>
      <c r="DE190" s="790"/>
      <c r="DF190" s="790"/>
      <c r="DG190" s="790"/>
      <c r="DH190" s="790"/>
      <c r="DI190" s="790"/>
      <c r="DJ190" s="790"/>
      <c r="DK190" s="790"/>
      <c r="DL190" s="790"/>
      <c r="DM190" s="790"/>
      <c r="DN190" s="790"/>
      <c r="DO190" s="790"/>
      <c r="DP190" s="790"/>
      <c r="DQ190" s="790"/>
      <c r="DR190" s="790"/>
      <c r="DS190" s="790"/>
      <c r="DT190" s="790"/>
      <c r="DU190" s="790"/>
      <c r="DV190" s="790"/>
      <c r="DW190" s="790"/>
      <c r="DX190" s="790"/>
      <c r="DY190" s="790"/>
      <c r="DZ190" s="790"/>
      <c r="EA190" s="790"/>
      <c r="EB190" s="790"/>
      <c r="EC190" s="790"/>
      <c r="ED190" s="790"/>
      <c r="EE190" s="790"/>
      <c r="EF190" s="790"/>
      <c r="EG190" s="790"/>
      <c r="EH190" s="790"/>
      <c r="EI190" s="790"/>
      <c r="EJ190" s="790"/>
      <c r="EK190" s="790"/>
      <c r="EL190" s="790"/>
      <c r="EM190" s="790"/>
      <c r="EN190" s="790"/>
      <c r="EO190" s="790"/>
      <c r="EP190" s="790"/>
      <c r="EQ190" s="790"/>
      <c r="ER190" s="790"/>
      <c r="ES190" s="790"/>
      <c r="ET190" s="790"/>
      <c r="EU190" s="790"/>
      <c r="EV190" s="790"/>
      <c r="EW190" s="790"/>
      <c r="EX190" s="790"/>
      <c r="EY190" s="790"/>
      <c r="EZ190" s="790"/>
      <c r="FA190" s="790"/>
      <c r="FB190" s="790"/>
      <c r="FC190" s="790"/>
      <c r="FD190" s="790"/>
      <c r="FE190" s="790"/>
      <c r="FF190" s="790"/>
      <c r="FG190" s="790"/>
      <c r="FH190" s="790"/>
      <c r="FI190" s="790"/>
      <c r="FJ190" s="790"/>
      <c r="FK190" s="790"/>
      <c r="FL190" s="790"/>
      <c r="FM190" s="790"/>
      <c r="FN190" s="790"/>
      <c r="FO190" s="790"/>
      <c r="FP190" s="790"/>
      <c r="FQ190" s="790"/>
      <c r="FR190" s="790"/>
      <c r="FS190" s="790"/>
      <c r="FT190" s="790"/>
      <c r="FU190" s="790"/>
      <c r="FV190" s="790"/>
      <c r="FW190" s="790"/>
      <c r="FX190" s="790"/>
      <c r="FY190" s="790"/>
      <c r="FZ190" s="790"/>
      <c r="GA190" s="790"/>
      <c r="GB190" s="790"/>
      <c r="GC190" s="790"/>
      <c r="GD190" s="790"/>
      <c r="GE190" s="790"/>
      <c r="GF190" s="790"/>
      <c r="GG190" s="790"/>
      <c r="GH190" s="790"/>
      <c r="GI190" s="790"/>
      <c r="GJ190" s="790"/>
      <c r="GK190" s="790"/>
      <c r="GL190" s="790"/>
      <c r="GM190" s="790"/>
      <c r="GN190" s="790"/>
      <c r="GO190" s="790"/>
      <c r="GP190" s="790"/>
      <c r="GQ190" s="790"/>
      <c r="GR190" s="790"/>
      <c r="GS190" s="790"/>
      <c r="GT190" s="790"/>
      <c r="GU190" s="790"/>
      <c r="GV190" s="790"/>
      <c r="GW190" s="790"/>
      <c r="GX190" s="790"/>
      <c r="GY190" s="790"/>
      <c r="GZ190" s="790"/>
      <c r="HA190" s="790"/>
      <c r="HB190" s="790"/>
      <c r="HC190" s="790"/>
      <c r="HD190" s="790"/>
      <c r="HE190" s="790"/>
      <c r="HF190" s="790"/>
      <c r="HG190" s="790"/>
      <c r="HH190" s="790"/>
      <c r="HI190" s="790"/>
      <c r="HJ190" s="790"/>
      <c r="HK190" s="790"/>
      <c r="HL190" s="790"/>
      <c r="HM190" s="790"/>
      <c r="HN190" s="790"/>
      <c r="HO190" s="790"/>
      <c r="HP190" s="790"/>
      <c r="HQ190" s="790"/>
      <c r="HR190" s="790"/>
      <c r="HS190" s="790"/>
      <c r="HT190" s="790"/>
      <c r="HU190" s="790"/>
      <c r="HV190" s="790"/>
      <c r="HW190" s="790"/>
      <c r="HX190" s="790"/>
      <c r="HY190" s="790"/>
      <c r="HZ190" s="790"/>
      <c r="IA190" s="790"/>
      <c r="IB190" s="790"/>
      <c r="IC190" s="790"/>
      <c r="ID190" s="790"/>
      <c r="IE190" s="790"/>
      <c r="IF190" s="790"/>
      <c r="IG190" s="790"/>
      <c r="IH190" s="790"/>
      <c r="II190" s="790"/>
      <c r="IJ190" s="790"/>
      <c r="IK190" s="790"/>
      <c r="IL190" s="790"/>
      <c r="IM190" s="790"/>
      <c r="IN190" s="790"/>
      <c r="IO190" s="790"/>
      <c r="IP190" s="790"/>
      <c r="IQ190" s="790"/>
      <c r="IR190" s="790"/>
      <c r="IS190" s="790"/>
      <c r="IT190" s="790"/>
      <c r="IU190" s="790"/>
      <c r="IV190" s="790"/>
    </row>
    <row r="191" spans="1:256" s="471" customFormat="1" ht="15" customHeight="1">
      <c r="A191" s="790"/>
      <c r="B191" s="790"/>
      <c r="C191" s="790"/>
      <c r="D191" s="790"/>
      <c r="E191" s="790"/>
      <c r="F191" s="790"/>
      <c r="G191" s="790"/>
      <c r="H191" s="790"/>
      <c r="I191" s="883"/>
      <c r="J191" s="790"/>
      <c r="K191" s="790"/>
      <c r="L191" s="790"/>
      <c r="M191" s="790"/>
      <c r="N191" s="790"/>
      <c r="O191" s="790"/>
      <c r="P191" s="790"/>
      <c r="Q191" s="790"/>
      <c r="R191" s="790"/>
      <c r="S191" s="790"/>
      <c r="T191" s="790"/>
      <c r="U191" s="790"/>
      <c r="V191" s="790"/>
      <c r="W191" s="790"/>
      <c r="X191" s="790"/>
      <c r="Y191" s="790"/>
      <c r="Z191" s="790"/>
      <c r="AA191" s="790"/>
      <c r="AB191" s="790"/>
      <c r="AC191" s="790"/>
      <c r="AD191" s="790"/>
      <c r="AE191" s="790"/>
      <c r="AF191" s="790"/>
      <c r="AG191" s="790"/>
      <c r="AH191" s="790"/>
      <c r="AI191" s="790"/>
      <c r="AJ191" s="790"/>
      <c r="AK191" s="790"/>
      <c r="AL191" s="790"/>
      <c r="AM191" s="790"/>
      <c r="AN191" s="790"/>
      <c r="AO191" s="790"/>
      <c r="AP191" s="790"/>
      <c r="AQ191" s="790"/>
      <c r="AR191" s="790"/>
      <c r="AS191" s="790"/>
      <c r="AT191" s="790"/>
      <c r="AU191" s="790"/>
      <c r="AV191" s="790"/>
      <c r="AW191" s="790"/>
      <c r="AX191" s="790"/>
      <c r="AY191" s="790"/>
      <c r="AZ191" s="790"/>
      <c r="BA191" s="790"/>
      <c r="BB191" s="790"/>
      <c r="BC191" s="790"/>
      <c r="BD191" s="790"/>
      <c r="BE191" s="790"/>
      <c r="BF191" s="790"/>
      <c r="BG191" s="790"/>
      <c r="BH191" s="790"/>
      <c r="BI191" s="790"/>
      <c r="BJ191" s="790"/>
      <c r="BK191" s="790"/>
      <c r="BL191" s="790"/>
      <c r="BM191" s="790"/>
      <c r="BN191" s="790"/>
      <c r="BO191" s="790"/>
      <c r="BP191" s="790"/>
      <c r="BQ191" s="790"/>
      <c r="BR191" s="790"/>
      <c r="BS191" s="790"/>
      <c r="BT191" s="790"/>
      <c r="BU191" s="790"/>
      <c r="BV191" s="790"/>
      <c r="BW191" s="790"/>
      <c r="BX191" s="790"/>
      <c r="BY191" s="790"/>
      <c r="BZ191" s="790"/>
      <c r="CA191" s="790"/>
      <c r="CB191" s="790"/>
      <c r="CC191" s="790"/>
      <c r="CD191" s="790"/>
      <c r="CE191" s="790"/>
      <c r="CF191" s="790"/>
      <c r="CG191" s="790"/>
      <c r="CH191" s="790"/>
      <c r="CI191" s="790"/>
      <c r="CJ191" s="790"/>
      <c r="CK191" s="790"/>
      <c r="CL191" s="790"/>
      <c r="CM191" s="790"/>
      <c r="CN191" s="790"/>
      <c r="CO191" s="790"/>
      <c r="CP191" s="790"/>
      <c r="CQ191" s="790"/>
      <c r="CR191" s="790"/>
      <c r="CS191" s="790"/>
      <c r="CT191" s="790"/>
      <c r="CU191" s="790"/>
      <c r="CV191" s="790"/>
      <c r="CW191" s="790"/>
      <c r="CX191" s="790"/>
      <c r="CY191" s="790"/>
      <c r="CZ191" s="790"/>
      <c r="DA191" s="790"/>
      <c r="DB191" s="790"/>
      <c r="DC191" s="790"/>
      <c r="DD191" s="790"/>
      <c r="DE191" s="790"/>
      <c r="DF191" s="790"/>
      <c r="DG191" s="790"/>
      <c r="DH191" s="790"/>
      <c r="DI191" s="790"/>
      <c r="DJ191" s="790"/>
      <c r="DK191" s="790"/>
      <c r="DL191" s="790"/>
      <c r="DM191" s="790"/>
      <c r="DN191" s="790"/>
      <c r="DO191" s="790"/>
      <c r="DP191" s="790"/>
      <c r="DQ191" s="790"/>
      <c r="DR191" s="790"/>
      <c r="DS191" s="790"/>
      <c r="DT191" s="790"/>
      <c r="DU191" s="790"/>
      <c r="DV191" s="790"/>
      <c r="DW191" s="790"/>
      <c r="DX191" s="790"/>
      <c r="DY191" s="790"/>
      <c r="DZ191" s="790"/>
      <c r="EA191" s="790"/>
      <c r="EB191" s="790"/>
      <c r="EC191" s="790"/>
      <c r="ED191" s="790"/>
      <c r="EE191" s="790"/>
      <c r="EF191" s="790"/>
      <c r="EG191" s="790"/>
      <c r="EH191" s="790"/>
      <c r="EI191" s="790"/>
      <c r="EJ191" s="790"/>
      <c r="EK191" s="790"/>
      <c r="EL191" s="790"/>
      <c r="EM191" s="790"/>
      <c r="EN191" s="790"/>
      <c r="EO191" s="790"/>
      <c r="EP191" s="790"/>
      <c r="EQ191" s="790"/>
      <c r="ER191" s="790"/>
      <c r="ES191" s="790"/>
      <c r="ET191" s="790"/>
      <c r="EU191" s="790"/>
      <c r="EV191" s="790"/>
      <c r="EW191" s="790"/>
      <c r="EX191" s="790"/>
      <c r="EY191" s="790"/>
      <c r="EZ191" s="790"/>
      <c r="FA191" s="790"/>
      <c r="FB191" s="790"/>
      <c r="FC191" s="790"/>
      <c r="FD191" s="790"/>
      <c r="FE191" s="790"/>
      <c r="FF191" s="790"/>
      <c r="FG191" s="790"/>
      <c r="FH191" s="790"/>
      <c r="FI191" s="790"/>
      <c r="FJ191" s="790"/>
      <c r="FK191" s="790"/>
      <c r="FL191" s="790"/>
      <c r="FM191" s="790"/>
      <c r="FN191" s="790"/>
      <c r="FO191" s="790"/>
      <c r="FP191" s="790"/>
      <c r="FQ191" s="790"/>
      <c r="FR191" s="790"/>
      <c r="FS191" s="790"/>
      <c r="FT191" s="790"/>
      <c r="FU191" s="790"/>
      <c r="FV191" s="790"/>
      <c r="FW191" s="790"/>
      <c r="FX191" s="790"/>
      <c r="FY191" s="790"/>
      <c r="FZ191" s="790"/>
      <c r="GA191" s="790"/>
      <c r="GB191" s="790"/>
      <c r="GC191" s="790"/>
      <c r="GD191" s="790"/>
      <c r="GE191" s="790"/>
      <c r="GF191" s="790"/>
      <c r="GG191" s="790"/>
      <c r="GH191" s="790"/>
      <c r="GI191" s="790"/>
      <c r="GJ191" s="790"/>
      <c r="GK191" s="790"/>
      <c r="GL191" s="790"/>
      <c r="GM191" s="790"/>
      <c r="GN191" s="790"/>
      <c r="GO191" s="790"/>
      <c r="GP191" s="790"/>
      <c r="GQ191" s="790"/>
      <c r="GR191" s="790"/>
      <c r="GS191" s="790"/>
      <c r="GT191" s="790"/>
      <c r="GU191" s="790"/>
      <c r="GV191" s="790"/>
      <c r="GW191" s="790"/>
      <c r="GX191" s="790"/>
      <c r="GY191" s="790"/>
      <c r="GZ191" s="790"/>
      <c r="HA191" s="790"/>
      <c r="HB191" s="790"/>
      <c r="HC191" s="790"/>
      <c r="HD191" s="790"/>
      <c r="HE191" s="790"/>
      <c r="HF191" s="790"/>
      <c r="HG191" s="790"/>
      <c r="HH191" s="790"/>
      <c r="HI191" s="790"/>
      <c r="HJ191" s="790"/>
      <c r="HK191" s="790"/>
      <c r="HL191" s="790"/>
      <c r="HM191" s="790"/>
      <c r="HN191" s="790"/>
      <c r="HO191" s="790"/>
      <c r="HP191" s="790"/>
      <c r="HQ191" s="790"/>
      <c r="HR191" s="790"/>
      <c r="HS191" s="790"/>
      <c r="HT191" s="790"/>
      <c r="HU191" s="790"/>
      <c r="HV191" s="790"/>
      <c r="HW191" s="790"/>
      <c r="HX191" s="790"/>
      <c r="HY191" s="790"/>
      <c r="HZ191" s="790"/>
      <c r="IA191" s="790"/>
      <c r="IB191" s="790"/>
      <c r="IC191" s="790"/>
      <c r="ID191" s="790"/>
      <c r="IE191" s="790"/>
      <c r="IF191" s="790"/>
      <c r="IG191" s="790"/>
      <c r="IH191" s="790"/>
      <c r="II191" s="790"/>
      <c r="IJ191" s="790"/>
      <c r="IK191" s="790"/>
      <c r="IL191" s="790"/>
      <c r="IM191" s="790"/>
      <c r="IN191" s="790"/>
      <c r="IO191" s="790"/>
      <c r="IP191" s="790"/>
      <c r="IQ191" s="790"/>
      <c r="IR191" s="790"/>
      <c r="IS191" s="790"/>
      <c r="IT191" s="790"/>
      <c r="IU191" s="790"/>
      <c r="IV191" s="790"/>
    </row>
    <row r="192" spans="1:256" s="471" customFormat="1" ht="15" customHeight="1">
      <c r="A192" s="790"/>
      <c r="B192" s="790"/>
      <c r="C192" s="790"/>
      <c r="D192" s="790"/>
      <c r="E192" s="790"/>
      <c r="F192" s="790"/>
      <c r="G192" s="790"/>
      <c r="H192" s="790"/>
      <c r="I192" s="883"/>
      <c r="J192" s="790"/>
      <c r="K192" s="790"/>
      <c r="L192" s="790"/>
      <c r="M192" s="790"/>
      <c r="N192" s="790"/>
      <c r="O192" s="790"/>
      <c r="P192" s="790"/>
      <c r="Q192" s="790"/>
      <c r="R192" s="790"/>
      <c r="S192" s="790"/>
      <c r="T192" s="790"/>
      <c r="U192" s="790"/>
      <c r="V192" s="790"/>
      <c r="W192" s="790"/>
      <c r="X192" s="790"/>
      <c r="Y192" s="790"/>
      <c r="Z192" s="790"/>
      <c r="AA192" s="790"/>
      <c r="AB192" s="790"/>
      <c r="AC192" s="790"/>
      <c r="AD192" s="790"/>
      <c r="AE192" s="790"/>
      <c r="AF192" s="790"/>
      <c r="AG192" s="790"/>
      <c r="AH192" s="790"/>
      <c r="AI192" s="790"/>
      <c r="AJ192" s="790"/>
      <c r="AK192" s="790"/>
      <c r="AL192" s="790"/>
      <c r="AM192" s="790"/>
      <c r="AN192" s="790"/>
      <c r="AO192" s="790"/>
      <c r="AP192" s="790"/>
      <c r="AQ192" s="790"/>
      <c r="AR192" s="790"/>
      <c r="AS192" s="790"/>
      <c r="AT192" s="790"/>
      <c r="AU192" s="790"/>
      <c r="AV192" s="790"/>
      <c r="AW192" s="790"/>
      <c r="AX192" s="790"/>
      <c r="AY192" s="790"/>
      <c r="AZ192" s="790"/>
      <c r="BA192" s="790"/>
      <c r="BB192" s="790"/>
      <c r="BC192" s="790"/>
      <c r="BD192" s="790"/>
      <c r="BE192" s="790"/>
      <c r="BF192" s="790"/>
      <c r="BG192" s="790"/>
      <c r="BH192" s="790"/>
      <c r="BI192" s="790"/>
      <c r="BJ192" s="790"/>
      <c r="BK192" s="790"/>
      <c r="BL192" s="790"/>
      <c r="BM192" s="790"/>
      <c r="BN192" s="790"/>
      <c r="BO192" s="790"/>
      <c r="BP192" s="790"/>
      <c r="BQ192" s="790"/>
      <c r="BR192" s="790"/>
      <c r="BS192" s="790"/>
      <c r="BT192" s="790"/>
      <c r="BU192" s="790"/>
      <c r="BV192" s="790"/>
      <c r="BW192" s="790"/>
      <c r="BX192" s="790"/>
      <c r="BY192" s="790"/>
      <c r="BZ192" s="790"/>
      <c r="CA192" s="790"/>
      <c r="CB192" s="790"/>
      <c r="CC192" s="790"/>
      <c r="CD192" s="790"/>
      <c r="CE192" s="790"/>
      <c r="CF192" s="790"/>
      <c r="CG192" s="790"/>
      <c r="CH192" s="790"/>
      <c r="CI192" s="790"/>
      <c r="CJ192" s="790"/>
      <c r="CK192" s="790"/>
      <c r="CL192" s="790"/>
      <c r="CM192" s="790"/>
      <c r="CN192" s="790"/>
      <c r="CO192" s="790"/>
      <c r="CP192" s="790"/>
      <c r="CQ192" s="790"/>
      <c r="CR192" s="790"/>
      <c r="CS192" s="790"/>
      <c r="CT192" s="790"/>
      <c r="CU192" s="790"/>
      <c r="CV192" s="790"/>
      <c r="CW192" s="790"/>
      <c r="CX192" s="790"/>
      <c r="CY192" s="790"/>
      <c r="CZ192" s="790"/>
      <c r="DA192" s="790"/>
      <c r="DB192" s="790"/>
      <c r="DC192" s="790"/>
      <c r="DD192" s="790"/>
      <c r="DE192" s="790"/>
      <c r="DF192" s="790"/>
      <c r="DG192" s="790"/>
      <c r="DH192" s="790"/>
      <c r="DI192" s="790"/>
      <c r="DJ192" s="790"/>
      <c r="DK192" s="790"/>
      <c r="DL192" s="790"/>
      <c r="DM192" s="790"/>
      <c r="DN192" s="790"/>
      <c r="DO192" s="790"/>
      <c r="DP192" s="790"/>
      <c r="DQ192" s="790"/>
      <c r="DR192" s="790"/>
      <c r="DS192" s="790"/>
      <c r="DT192" s="790"/>
      <c r="DU192" s="790"/>
      <c r="DV192" s="790"/>
      <c r="DW192" s="790"/>
      <c r="DX192" s="790"/>
      <c r="DY192" s="790"/>
      <c r="DZ192" s="790"/>
      <c r="EA192" s="790"/>
      <c r="EB192" s="790"/>
      <c r="EC192" s="790"/>
      <c r="ED192" s="790"/>
      <c r="EE192" s="790"/>
      <c r="EF192" s="790"/>
      <c r="EG192" s="790"/>
      <c r="EH192" s="790"/>
      <c r="EI192" s="790"/>
      <c r="EJ192" s="790"/>
      <c r="EK192" s="790"/>
      <c r="EL192" s="790"/>
      <c r="EM192" s="790"/>
      <c r="EN192" s="790"/>
      <c r="EO192" s="790"/>
      <c r="EP192" s="790"/>
      <c r="EQ192" s="790"/>
      <c r="ER192" s="790"/>
      <c r="ES192" s="790"/>
      <c r="ET192" s="790"/>
      <c r="EU192" s="790"/>
      <c r="EV192" s="790"/>
      <c r="EW192" s="790"/>
      <c r="EX192" s="790"/>
      <c r="EY192" s="790"/>
      <c r="EZ192" s="790"/>
      <c r="FA192" s="790"/>
      <c r="FB192" s="790"/>
      <c r="FC192" s="790"/>
      <c r="FD192" s="790"/>
      <c r="FE192" s="790"/>
      <c r="FF192" s="790"/>
      <c r="FG192" s="790"/>
      <c r="FH192" s="790"/>
      <c r="FI192" s="790"/>
      <c r="FJ192" s="790"/>
      <c r="FK192" s="790"/>
      <c r="FL192" s="790"/>
      <c r="FM192" s="790"/>
      <c r="FN192" s="790"/>
      <c r="FO192" s="790"/>
      <c r="FP192" s="790"/>
      <c r="FQ192" s="790"/>
      <c r="FR192" s="790"/>
      <c r="FS192" s="790"/>
      <c r="FT192" s="790"/>
      <c r="FU192" s="790"/>
      <c r="FV192" s="790"/>
      <c r="FW192" s="790"/>
      <c r="FX192" s="790"/>
      <c r="FY192" s="790"/>
      <c r="FZ192" s="790"/>
      <c r="GA192" s="790"/>
      <c r="GB192" s="790"/>
      <c r="GC192" s="790"/>
      <c r="GD192" s="790"/>
      <c r="GE192" s="790"/>
      <c r="GF192" s="790"/>
      <c r="GG192" s="790"/>
      <c r="GH192" s="790"/>
      <c r="GI192" s="790"/>
      <c r="GJ192" s="790"/>
      <c r="GK192" s="790"/>
      <c r="GL192" s="790"/>
      <c r="GM192" s="790"/>
      <c r="GN192" s="790"/>
      <c r="GO192" s="790"/>
      <c r="GP192" s="790"/>
      <c r="GQ192" s="790"/>
      <c r="GR192" s="790"/>
      <c r="GS192" s="790"/>
      <c r="GT192" s="790"/>
      <c r="GU192" s="790"/>
      <c r="GV192" s="790"/>
      <c r="GW192" s="790"/>
      <c r="GX192" s="790"/>
      <c r="GY192" s="790"/>
      <c r="GZ192" s="790"/>
      <c r="HA192" s="790"/>
      <c r="HB192" s="790"/>
      <c r="HC192" s="790"/>
      <c r="HD192" s="790"/>
      <c r="HE192" s="790"/>
      <c r="HF192" s="790"/>
      <c r="HG192" s="790"/>
      <c r="HH192" s="790"/>
      <c r="HI192" s="790"/>
      <c r="HJ192" s="790"/>
      <c r="HK192" s="790"/>
      <c r="HL192" s="790"/>
      <c r="HM192" s="790"/>
      <c r="HN192" s="790"/>
      <c r="HO192" s="790"/>
      <c r="HP192" s="790"/>
      <c r="HQ192" s="790"/>
      <c r="HR192" s="790"/>
      <c r="HS192" s="790"/>
      <c r="HT192" s="790"/>
      <c r="HU192" s="790"/>
      <c r="HV192" s="790"/>
      <c r="HW192" s="790"/>
      <c r="HX192" s="790"/>
      <c r="HY192" s="790"/>
      <c r="HZ192" s="790"/>
      <c r="IA192" s="790"/>
      <c r="IB192" s="790"/>
      <c r="IC192" s="790"/>
      <c r="ID192" s="790"/>
      <c r="IE192" s="790"/>
      <c r="IF192" s="790"/>
      <c r="IG192" s="790"/>
      <c r="IH192" s="790"/>
      <c r="II192" s="790"/>
      <c r="IJ192" s="790"/>
      <c r="IK192" s="790"/>
      <c r="IL192" s="790"/>
      <c r="IM192" s="790"/>
      <c r="IN192" s="790"/>
      <c r="IO192" s="790"/>
      <c r="IP192" s="790"/>
      <c r="IQ192" s="790"/>
      <c r="IR192" s="790"/>
      <c r="IS192" s="790"/>
      <c r="IT192" s="790"/>
      <c r="IU192" s="790"/>
      <c r="IV192" s="790"/>
    </row>
    <row r="193" spans="1:256" s="471" customFormat="1" ht="15" customHeight="1">
      <c r="A193" s="790"/>
      <c r="B193" s="790"/>
      <c r="C193" s="790"/>
      <c r="D193" s="790"/>
      <c r="E193" s="790"/>
      <c r="F193" s="790"/>
      <c r="G193" s="790"/>
      <c r="H193" s="790"/>
      <c r="I193" s="887"/>
      <c r="J193" s="790"/>
      <c r="K193" s="790"/>
      <c r="L193" s="790"/>
      <c r="M193" s="790"/>
      <c r="N193" s="790"/>
      <c r="O193" s="790"/>
      <c r="P193" s="790"/>
      <c r="Q193" s="790"/>
      <c r="R193" s="790"/>
      <c r="S193" s="790"/>
      <c r="T193" s="790"/>
      <c r="U193" s="790"/>
      <c r="V193" s="790"/>
      <c r="W193" s="790"/>
      <c r="X193" s="790"/>
      <c r="Y193" s="790"/>
      <c r="Z193" s="790"/>
      <c r="AA193" s="790"/>
      <c r="AB193" s="790"/>
      <c r="AC193" s="790"/>
      <c r="AD193" s="790"/>
      <c r="AE193" s="790"/>
      <c r="AF193" s="790"/>
      <c r="AG193" s="790"/>
      <c r="AH193" s="790"/>
      <c r="AI193" s="790"/>
      <c r="AJ193" s="790"/>
      <c r="AK193" s="790"/>
      <c r="AL193" s="790"/>
      <c r="AM193" s="790"/>
      <c r="AN193" s="790"/>
      <c r="AO193" s="790"/>
      <c r="AP193" s="790"/>
      <c r="AQ193" s="790"/>
      <c r="AR193" s="790"/>
      <c r="AS193" s="790"/>
      <c r="AT193" s="790"/>
      <c r="AU193" s="790"/>
      <c r="AV193" s="790"/>
      <c r="AW193" s="790"/>
      <c r="AX193" s="790"/>
      <c r="AY193" s="790"/>
      <c r="AZ193" s="790"/>
      <c r="BA193" s="790"/>
      <c r="BB193" s="790"/>
      <c r="BC193" s="790"/>
      <c r="BD193" s="790"/>
      <c r="BE193" s="790"/>
      <c r="BF193" s="790"/>
      <c r="BG193" s="790"/>
      <c r="BH193" s="790"/>
      <c r="BI193" s="790"/>
      <c r="BJ193" s="790"/>
      <c r="BK193" s="790"/>
      <c r="BL193" s="790"/>
      <c r="BM193" s="790"/>
      <c r="BN193" s="790"/>
      <c r="BO193" s="790"/>
      <c r="BP193" s="790"/>
      <c r="BQ193" s="790"/>
      <c r="BR193" s="790"/>
      <c r="BS193" s="790"/>
      <c r="BT193" s="790"/>
      <c r="BU193" s="790"/>
      <c r="BV193" s="790"/>
      <c r="BW193" s="790"/>
      <c r="BX193" s="790"/>
      <c r="BY193" s="790"/>
      <c r="BZ193" s="790"/>
      <c r="CA193" s="790"/>
      <c r="CB193" s="790"/>
      <c r="CC193" s="790"/>
      <c r="CD193" s="790"/>
      <c r="CE193" s="790"/>
      <c r="CF193" s="790"/>
      <c r="CG193" s="790"/>
      <c r="CH193" s="790"/>
      <c r="CI193" s="790"/>
      <c r="CJ193" s="790"/>
      <c r="CK193" s="790"/>
      <c r="CL193" s="790"/>
      <c r="CM193" s="790"/>
      <c r="CN193" s="790"/>
      <c r="CO193" s="790"/>
      <c r="CP193" s="790"/>
      <c r="CQ193" s="790"/>
      <c r="CR193" s="790"/>
      <c r="CS193" s="790"/>
      <c r="CT193" s="790"/>
      <c r="CU193" s="790"/>
      <c r="CV193" s="790"/>
      <c r="CW193" s="790"/>
      <c r="CX193" s="790"/>
      <c r="CY193" s="790"/>
      <c r="CZ193" s="790"/>
      <c r="DA193" s="790"/>
      <c r="DB193" s="790"/>
      <c r="DC193" s="790"/>
      <c r="DD193" s="790"/>
      <c r="DE193" s="790"/>
      <c r="DF193" s="790"/>
      <c r="DG193" s="790"/>
      <c r="DH193" s="790"/>
      <c r="DI193" s="790"/>
      <c r="DJ193" s="790"/>
      <c r="DK193" s="790"/>
      <c r="DL193" s="790"/>
      <c r="DM193" s="790"/>
      <c r="DN193" s="790"/>
      <c r="DO193" s="790"/>
      <c r="DP193" s="790"/>
      <c r="DQ193" s="790"/>
      <c r="DR193" s="790"/>
      <c r="DS193" s="790"/>
      <c r="DT193" s="790"/>
      <c r="DU193" s="790"/>
      <c r="DV193" s="790"/>
      <c r="DW193" s="790"/>
      <c r="DX193" s="790"/>
      <c r="DY193" s="790"/>
      <c r="DZ193" s="790"/>
      <c r="EA193" s="790"/>
      <c r="EB193" s="790"/>
      <c r="EC193" s="790"/>
      <c r="ED193" s="790"/>
      <c r="EE193" s="790"/>
      <c r="EF193" s="790"/>
      <c r="EG193" s="790"/>
      <c r="EH193" s="790"/>
      <c r="EI193" s="790"/>
      <c r="EJ193" s="790"/>
      <c r="EK193" s="790"/>
      <c r="EL193" s="790"/>
      <c r="EM193" s="790"/>
      <c r="EN193" s="790"/>
      <c r="EO193" s="790"/>
      <c r="EP193" s="790"/>
      <c r="EQ193" s="790"/>
      <c r="ER193" s="790"/>
      <c r="ES193" s="790"/>
      <c r="ET193" s="790"/>
      <c r="EU193" s="790"/>
      <c r="EV193" s="790"/>
      <c r="EW193" s="790"/>
      <c r="EX193" s="790"/>
      <c r="EY193" s="790"/>
      <c r="EZ193" s="790"/>
      <c r="FA193" s="790"/>
      <c r="FB193" s="790"/>
      <c r="FC193" s="790"/>
      <c r="FD193" s="790"/>
      <c r="FE193" s="790"/>
      <c r="FF193" s="790"/>
      <c r="FG193" s="790"/>
      <c r="FH193" s="790"/>
      <c r="FI193" s="790"/>
      <c r="FJ193" s="790"/>
      <c r="FK193" s="790"/>
      <c r="FL193" s="790"/>
      <c r="FM193" s="790"/>
      <c r="FN193" s="790"/>
      <c r="FO193" s="790"/>
      <c r="FP193" s="790"/>
      <c r="FQ193" s="790"/>
      <c r="FR193" s="790"/>
      <c r="FS193" s="790"/>
      <c r="FT193" s="790"/>
      <c r="FU193" s="790"/>
      <c r="FV193" s="790"/>
      <c r="FW193" s="790"/>
      <c r="FX193" s="790"/>
      <c r="FY193" s="790"/>
      <c r="FZ193" s="790"/>
      <c r="GA193" s="790"/>
      <c r="GB193" s="790"/>
      <c r="GC193" s="790"/>
      <c r="GD193" s="790"/>
      <c r="GE193" s="790"/>
      <c r="GF193" s="790"/>
      <c r="GG193" s="790"/>
      <c r="GH193" s="790"/>
      <c r="GI193" s="790"/>
      <c r="GJ193" s="790"/>
      <c r="GK193" s="790"/>
      <c r="GL193" s="790"/>
      <c r="GM193" s="790"/>
      <c r="GN193" s="790"/>
      <c r="GO193" s="790"/>
      <c r="GP193" s="790"/>
      <c r="GQ193" s="790"/>
      <c r="GR193" s="790"/>
      <c r="GS193" s="790"/>
      <c r="GT193" s="790"/>
      <c r="GU193" s="790"/>
      <c r="GV193" s="790"/>
      <c r="GW193" s="790"/>
      <c r="GX193" s="790"/>
      <c r="GY193" s="790"/>
      <c r="GZ193" s="790"/>
      <c r="HA193" s="790"/>
      <c r="HB193" s="790"/>
      <c r="HC193" s="790"/>
      <c r="HD193" s="790"/>
      <c r="HE193" s="790"/>
      <c r="HF193" s="790"/>
      <c r="HG193" s="790"/>
      <c r="HH193" s="790"/>
      <c r="HI193" s="790"/>
      <c r="HJ193" s="790"/>
      <c r="HK193" s="790"/>
      <c r="HL193" s="790"/>
      <c r="HM193" s="790"/>
      <c r="HN193" s="790"/>
      <c r="HO193" s="790"/>
      <c r="HP193" s="790"/>
      <c r="HQ193" s="790"/>
      <c r="HR193" s="790"/>
      <c r="HS193" s="790"/>
      <c r="HT193" s="790"/>
      <c r="HU193" s="790"/>
      <c r="HV193" s="790"/>
      <c r="HW193" s="790"/>
      <c r="HX193" s="790"/>
      <c r="HY193" s="790"/>
      <c r="HZ193" s="790"/>
      <c r="IA193" s="790"/>
      <c r="IB193" s="790"/>
      <c r="IC193" s="790"/>
      <c r="ID193" s="790"/>
      <c r="IE193" s="790"/>
      <c r="IF193" s="790"/>
      <c r="IG193" s="790"/>
      <c r="IH193" s="790"/>
      <c r="II193" s="790"/>
      <c r="IJ193" s="790"/>
      <c r="IK193" s="790"/>
      <c r="IL193" s="790"/>
      <c r="IM193" s="790"/>
      <c r="IN193" s="790"/>
      <c r="IO193" s="790"/>
      <c r="IP193" s="790"/>
      <c r="IQ193" s="790"/>
      <c r="IR193" s="790"/>
      <c r="IS193" s="790"/>
      <c r="IT193" s="790"/>
      <c r="IU193" s="790"/>
      <c r="IV193" s="790"/>
    </row>
    <row r="194" spans="1:256" s="471" customFormat="1" ht="45" customHeight="1">
      <c r="A194" s="790"/>
      <c r="B194" s="790"/>
      <c r="C194" s="790"/>
      <c r="D194" s="790"/>
      <c r="E194" s="790"/>
      <c r="F194" s="790"/>
      <c r="G194" s="790"/>
      <c r="H194" s="790"/>
      <c r="I194" s="883"/>
      <c r="J194" s="790"/>
      <c r="K194" s="790"/>
      <c r="L194" s="790"/>
      <c r="M194" s="790"/>
      <c r="N194" s="790"/>
      <c r="O194" s="790"/>
      <c r="P194" s="790"/>
      <c r="Q194" s="790"/>
      <c r="R194" s="790"/>
      <c r="S194" s="790"/>
      <c r="T194" s="790"/>
      <c r="U194" s="790"/>
      <c r="V194" s="790"/>
      <c r="W194" s="790"/>
      <c r="X194" s="790"/>
      <c r="Y194" s="790"/>
      <c r="Z194" s="790"/>
      <c r="AA194" s="790"/>
      <c r="AB194" s="790"/>
      <c r="AC194" s="790"/>
      <c r="AD194" s="790"/>
      <c r="AE194" s="790"/>
      <c r="AF194" s="790"/>
      <c r="AG194" s="790"/>
      <c r="AH194" s="790"/>
      <c r="AI194" s="790"/>
      <c r="AJ194" s="790"/>
      <c r="AK194" s="790"/>
      <c r="AL194" s="790"/>
      <c r="AM194" s="790"/>
      <c r="AN194" s="790"/>
      <c r="AO194" s="790"/>
      <c r="AP194" s="790"/>
      <c r="AQ194" s="790"/>
      <c r="AR194" s="790"/>
      <c r="AS194" s="790"/>
      <c r="AT194" s="790"/>
      <c r="AU194" s="790"/>
      <c r="AV194" s="790"/>
      <c r="AW194" s="790"/>
      <c r="AX194" s="790"/>
      <c r="AY194" s="790"/>
      <c r="AZ194" s="790"/>
      <c r="BA194" s="790"/>
      <c r="BB194" s="790"/>
      <c r="BC194" s="790"/>
      <c r="BD194" s="790"/>
      <c r="BE194" s="790"/>
      <c r="BF194" s="790"/>
      <c r="BG194" s="790"/>
      <c r="BH194" s="790"/>
      <c r="BI194" s="790"/>
      <c r="BJ194" s="790"/>
      <c r="BK194" s="790"/>
      <c r="BL194" s="790"/>
      <c r="BM194" s="790"/>
      <c r="BN194" s="790"/>
      <c r="BO194" s="790"/>
      <c r="BP194" s="790"/>
      <c r="BQ194" s="790"/>
      <c r="BR194" s="790"/>
      <c r="BS194" s="790"/>
      <c r="BT194" s="790"/>
      <c r="BU194" s="790"/>
      <c r="BV194" s="790"/>
      <c r="BW194" s="790"/>
      <c r="BX194" s="790"/>
      <c r="BY194" s="790"/>
      <c r="BZ194" s="790"/>
      <c r="CA194" s="790"/>
      <c r="CB194" s="790"/>
      <c r="CC194" s="790"/>
      <c r="CD194" s="790"/>
      <c r="CE194" s="790"/>
      <c r="CF194" s="790"/>
      <c r="CG194" s="790"/>
      <c r="CH194" s="790"/>
      <c r="CI194" s="790"/>
      <c r="CJ194" s="790"/>
      <c r="CK194" s="790"/>
      <c r="CL194" s="790"/>
      <c r="CM194" s="790"/>
      <c r="CN194" s="790"/>
      <c r="CO194" s="790"/>
      <c r="CP194" s="790"/>
      <c r="CQ194" s="790"/>
      <c r="CR194" s="790"/>
      <c r="CS194" s="790"/>
      <c r="CT194" s="790"/>
      <c r="CU194" s="790"/>
      <c r="CV194" s="790"/>
      <c r="CW194" s="790"/>
      <c r="CX194" s="790"/>
      <c r="CY194" s="790"/>
      <c r="CZ194" s="790"/>
      <c r="DA194" s="790"/>
      <c r="DB194" s="790"/>
      <c r="DC194" s="790"/>
      <c r="DD194" s="790"/>
      <c r="DE194" s="790"/>
      <c r="DF194" s="790"/>
      <c r="DG194" s="790"/>
      <c r="DH194" s="790"/>
      <c r="DI194" s="790"/>
      <c r="DJ194" s="790"/>
      <c r="DK194" s="790"/>
      <c r="DL194" s="790"/>
      <c r="DM194" s="790"/>
      <c r="DN194" s="790"/>
      <c r="DO194" s="790"/>
      <c r="DP194" s="790"/>
      <c r="DQ194" s="790"/>
      <c r="DR194" s="790"/>
      <c r="DS194" s="790"/>
      <c r="DT194" s="790"/>
      <c r="DU194" s="790"/>
      <c r="DV194" s="790"/>
      <c r="DW194" s="790"/>
      <c r="DX194" s="790"/>
      <c r="DY194" s="790"/>
      <c r="DZ194" s="790"/>
      <c r="EA194" s="790"/>
      <c r="EB194" s="790"/>
      <c r="EC194" s="790"/>
      <c r="ED194" s="790"/>
      <c r="EE194" s="790"/>
      <c r="EF194" s="790"/>
      <c r="EG194" s="790"/>
      <c r="EH194" s="790"/>
      <c r="EI194" s="790"/>
      <c r="EJ194" s="790"/>
      <c r="EK194" s="790"/>
      <c r="EL194" s="790"/>
      <c r="EM194" s="790"/>
      <c r="EN194" s="790"/>
      <c r="EO194" s="790"/>
      <c r="EP194" s="790"/>
      <c r="EQ194" s="790"/>
      <c r="ER194" s="790"/>
      <c r="ES194" s="790"/>
      <c r="ET194" s="790"/>
      <c r="EU194" s="790"/>
      <c r="EV194" s="790"/>
      <c r="EW194" s="790"/>
      <c r="EX194" s="790"/>
      <c r="EY194" s="790"/>
      <c r="EZ194" s="790"/>
      <c r="FA194" s="790"/>
      <c r="FB194" s="790"/>
      <c r="FC194" s="790"/>
      <c r="FD194" s="790"/>
      <c r="FE194" s="790"/>
      <c r="FF194" s="790"/>
      <c r="FG194" s="790"/>
      <c r="FH194" s="790"/>
      <c r="FI194" s="790"/>
      <c r="FJ194" s="790"/>
      <c r="FK194" s="790"/>
      <c r="FL194" s="790"/>
      <c r="FM194" s="790"/>
      <c r="FN194" s="790"/>
      <c r="FO194" s="790"/>
      <c r="FP194" s="790"/>
      <c r="FQ194" s="790"/>
      <c r="FR194" s="790"/>
      <c r="FS194" s="790"/>
      <c r="FT194" s="790"/>
      <c r="FU194" s="790"/>
      <c r="FV194" s="790"/>
      <c r="FW194" s="790"/>
      <c r="FX194" s="790"/>
      <c r="FY194" s="790"/>
      <c r="FZ194" s="790"/>
      <c r="GA194" s="790"/>
      <c r="GB194" s="790"/>
      <c r="GC194" s="790"/>
      <c r="GD194" s="790"/>
      <c r="GE194" s="790"/>
      <c r="GF194" s="790"/>
      <c r="GG194" s="790"/>
      <c r="GH194" s="790"/>
      <c r="GI194" s="790"/>
      <c r="GJ194" s="790"/>
      <c r="GK194" s="790"/>
      <c r="GL194" s="790"/>
      <c r="GM194" s="790"/>
      <c r="GN194" s="790"/>
      <c r="GO194" s="790"/>
      <c r="GP194" s="790"/>
      <c r="GQ194" s="790"/>
      <c r="GR194" s="790"/>
      <c r="GS194" s="790"/>
      <c r="GT194" s="790"/>
      <c r="GU194" s="790"/>
      <c r="GV194" s="790"/>
      <c r="GW194" s="790"/>
      <c r="GX194" s="790"/>
      <c r="GY194" s="790"/>
      <c r="GZ194" s="790"/>
      <c r="HA194" s="790"/>
      <c r="HB194" s="790"/>
      <c r="HC194" s="790"/>
      <c r="HD194" s="790"/>
      <c r="HE194" s="790"/>
      <c r="HF194" s="790"/>
      <c r="HG194" s="790"/>
      <c r="HH194" s="790"/>
      <c r="HI194" s="790"/>
      <c r="HJ194" s="790"/>
      <c r="HK194" s="790"/>
      <c r="HL194" s="790"/>
      <c r="HM194" s="790"/>
      <c r="HN194" s="790"/>
      <c r="HO194" s="790"/>
      <c r="HP194" s="790"/>
      <c r="HQ194" s="790"/>
      <c r="HR194" s="790"/>
      <c r="HS194" s="790"/>
      <c r="HT194" s="790"/>
      <c r="HU194" s="790"/>
      <c r="HV194" s="790"/>
      <c r="HW194" s="790"/>
      <c r="HX194" s="790"/>
      <c r="HY194" s="790"/>
      <c r="HZ194" s="790"/>
      <c r="IA194" s="790"/>
      <c r="IB194" s="790"/>
      <c r="IC194" s="790"/>
      <c r="ID194" s="790"/>
      <c r="IE194" s="790"/>
      <c r="IF194" s="790"/>
      <c r="IG194" s="790"/>
      <c r="IH194" s="790"/>
      <c r="II194" s="790"/>
      <c r="IJ194" s="790"/>
      <c r="IK194" s="790"/>
      <c r="IL194" s="790"/>
      <c r="IM194" s="790"/>
      <c r="IN194" s="790"/>
      <c r="IO194" s="790"/>
      <c r="IP194" s="790"/>
      <c r="IQ194" s="790"/>
      <c r="IR194" s="790"/>
      <c r="IS194" s="790"/>
      <c r="IT194" s="790"/>
      <c r="IU194" s="790"/>
      <c r="IV194" s="790"/>
    </row>
    <row r="195" spans="1:256" s="471" customFormat="1" ht="15" customHeight="1">
      <c r="A195" s="790"/>
      <c r="B195" s="790"/>
      <c r="C195" s="790"/>
      <c r="D195" s="790"/>
      <c r="E195" s="790"/>
      <c r="F195" s="790"/>
      <c r="G195" s="790"/>
      <c r="H195" s="790"/>
      <c r="I195" s="883"/>
      <c r="J195" s="790"/>
      <c r="K195" s="790"/>
      <c r="L195" s="790"/>
      <c r="M195" s="790"/>
      <c r="N195" s="790"/>
      <c r="O195" s="790"/>
      <c r="P195" s="790"/>
      <c r="Q195" s="790"/>
      <c r="R195" s="790"/>
      <c r="S195" s="790"/>
      <c r="T195" s="790"/>
      <c r="U195" s="790"/>
      <c r="V195" s="790"/>
      <c r="W195" s="790"/>
      <c r="X195" s="790"/>
      <c r="Y195" s="790"/>
      <c r="Z195" s="790"/>
      <c r="AA195" s="790"/>
      <c r="AB195" s="790"/>
      <c r="AC195" s="790"/>
      <c r="AD195" s="790"/>
      <c r="AE195" s="790"/>
      <c r="AF195" s="790"/>
      <c r="AG195" s="790"/>
      <c r="AH195" s="790"/>
      <c r="AI195" s="790"/>
      <c r="AJ195" s="790"/>
      <c r="AK195" s="790"/>
      <c r="AL195" s="790"/>
      <c r="AM195" s="790"/>
      <c r="AN195" s="790"/>
      <c r="AO195" s="790"/>
      <c r="AP195" s="790"/>
      <c r="AQ195" s="790"/>
      <c r="AR195" s="790"/>
      <c r="AS195" s="790"/>
      <c r="AT195" s="790"/>
      <c r="AU195" s="790"/>
      <c r="AV195" s="790"/>
      <c r="AW195" s="790"/>
      <c r="AX195" s="790"/>
      <c r="AY195" s="790"/>
      <c r="AZ195" s="790"/>
      <c r="BA195" s="790"/>
      <c r="BB195" s="790"/>
      <c r="BC195" s="790"/>
      <c r="BD195" s="790"/>
      <c r="BE195" s="790"/>
      <c r="BF195" s="790"/>
      <c r="BG195" s="790"/>
      <c r="BH195" s="790"/>
      <c r="BI195" s="790"/>
      <c r="BJ195" s="790"/>
      <c r="BK195" s="790"/>
      <c r="BL195" s="790"/>
      <c r="BM195" s="790"/>
      <c r="BN195" s="790"/>
      <c r="BO195" s="790"/>
      <c r="BP195" s="790"/>
      <c r="BQ195" s="790"/>
      <c r="BR195" s="790"/>
      <c r="BS195" s="790"/>
      <c r="BT195" s="790"/>
      <c r="BU195" s="790"/>
      <c r="BV195" s="790"/>
      <c r="BW195" s="790"/>
      <c r="BX195" s="790"/>
      <c r="BY195" s="790"/>
      <c r="BZ195" s="790"/>
      <c r="CA195" s="790"/>
      <c r="CB195" s="790"/>
      <c r="CC195" s="790"/>
      <c r="CD195" s="790"/>
      <c r="CE195" s="790"/>
      <c r="CF195" s="790"/>
      <c r="CG195" s="790"/>
      <c r="CH195" s="790"/>
      <c r="CI195" s="790"/>
      <c r="CJ195" s="790"/>
      <c r="CK195" s="790"/>
      <c r="CL195" s="790"/>
      <c r="CM195" s="790"/>
      <c r="CN195" s="790"/>
      <c r="CO195" s="790"/>
      <c r="CP195" s="790"/>
      <c r="CQ195" s="790"/>
      <c r="CR195" s="790"/>
      <c r="CS195" s="790"/>
      <c r="CT195" s="790"/>
      <c r="CU195" s="790"/>
      <c r="CV195" s="790"/>
      <c r="CW195" s="790"/>
      <c r="CX195" s="790"/>
      <c r="CY195" s="790"/>
      <c r="CZ195" s="790"/>
      <c r="DA195" s="790"/>
      <c r="DB195" s="790"/>
      <c r="DC195" s="790"/>
      <c r="DD195" s="790"/>
      <c r="DE195" s="790"/>
      <c r="DF195" s="790"/>
      <c r="DG195" s="790"/>
      <c r="DH195" s="790"/>
      <c r="DI195" s="790"/>
      <c r="DJ195" s="790"/>
      <c r="DK195" s="790"/>
      <c r="DL195" s="790"/>
      <c r="DM195" s="790"/>
      <c r="DN195" s="790"/>
      <c r="DO195" s="790"/>
      <c r="DP195" s="790"/>
      <c r="DQ195" s="790"/>
      <c r="DR195" s="790"/>
      <c r="DS195" s="790"/>
      <c r="DT195" s="790"/>
      <c r="DU195" s="790"/>
      <c r="DV195" s="790"/>
      <c r="DW195" s="790"/>
      <c r="DX195" s="790"/>
      <c r="DY195" s="790"/>
      <c r="DZ195" s="790"/>
      <c r="EA195" s="790"/>
      <c r="EB195" s="790"/>
      <c r="EC195" s="790"/>
      <c r="ED195" s="790"/>
      <c r="EE195" s="790"/>
      <c r="EF195" s="790"/>
      <c r="EG195" s="790"/>
      <c r="EH195" s="790"/>
      <c r="EI195" s="790"/>
      <c r="EJ195" s="790"/>
      <c r="EK195" s="790"/>
      <c r="EL195" s="790"/>
      <c r="EM195" s="790"/>
      <c r="EN195" s="790"/>
      <c r="EO195" s="790"/>
      <c r="EP195" s="790"/>
      <c r="EQ195" s="790"/>
      <c r="ER195" s="790"/>
      <c r="ES195" s="790"/>
      <c r="ET195" s="790"/>
      <c r="EU195" s="790"/>
      <c r="EV195" s="790"/>
      <c r="EW195" s="790"/>
      <c r="EX195" s="790"/>
      <c r="EY195" s="790"/>
      <c r="EZ195" s="790"/>
      <c r="FA195" s="790"/>
      <c r="FB195" s="790"/>
      <c r="FC195" s="790"/>
      <c r="FD195" s="790"/>
      <c r="FE195" s="790"/>
      <c r="FF195" s="790"/>
      <c r="FG195" s="790"/>
      <c r="FH195" s="790"/>
      <c r="FI195" s="790"/>
      <c r="FJ195" s="790"/>
      <c r="FK195" s="790"/>
      <c r="FL195" s="790"/>
      <c r="FM195" s="790"/>
      <c r="FN195" s="790"/>
      <c r="FO195" s="790"/>
      <c r="FP195" s="790"/>
      <c r="FQ195" s="790"/>
      <c r="FR195" s="790"/>
      <c r="FS195" s="790"/>
      <c r="FT195" s="790"/>
      <c r="FU195" s="790"/>
      <c r="FV195" s="790"/>
      <c r="FW195" s="790"/>
      <c r="FX195" s="790"/>
      <c r="FY195" s="790"/>
      <c r="FZ195" s="790"/>
      <c r="GA195" s="790"/>
      <c r="GB195" s="790"/>
      <c r="GC195" s="790"/>
      <c r="GD195" s="790"/>
      <c r="GE195" s="790"/>
      <c r="GF195" s="790"/>
      <c r="GG195" s="790"/>
      <c r="GH195" s="790"/>
      <c r="GI195" s="790"/>
      <c r="GJ195" s="790"/>
      <c r="GK195" s="790"/>
      <c r="GL195" s="790"/>
      <c r="GM195" s="790"/>
      <c r="GN195" s="790"/>
      <c r="GO195" s="790"/>
      <c r="GP195" s="790"/>
      <c r="GQ195" s="790"/>
      <c r="GR195" s="790"/>
      <c r="GS195" s="790"/>
      <c r="GT195" s="790"/>
      <c r="GU195" s="790"/>
      <c r="GV195" s="790"/>
      <c r="GW195" s="790"/>
      <c r="GX195" s="790"/>
      <c r="GY195" s="790"/>
      <c r="GZ195" s="790"/>
      <c r="HA195" s="790"/>
      <c r="HB195" s="790"/>
      <c r="HC195" s="790"/>
      <c r="HD195" s="790"/>
      <c r="HE195" s="790"/>
      <c r="HF195" s="790"/>
      <c r="HG195" s="790"/>
      <c r="HH195" s="790"/>
      <c r="HI195" s="790"/>
      <c r="HJ195" s="790"/>
      <c r="HK195" s="790"/>
      <c r="HL195" s="790"/>
      <c r="HM195" s="790"/>
      <c r="HN195" s="790"/>
      <c r="HO195" s="790"/>
      <c r="HP195" s="790"/>
      <c r="HQ195" s="790"/>
      <c r="HR195" s="790"/>
      <c r="HS195" s="790"/>
      <c r="HT195" s="790"/>
      <c r="HU195" s="790"/>
      <c r="HV195" s="790"/>
      <c r="HW195" s="790"/>
      <c r="HX195" s="790"/>
      <c r="HY195" s="790"/>
      <c r="HZ195" s="790"/>
      <c r="IA195" s="790"/>
      <c r="IB195" s="790"/>
      <c r="IC195" s="790"/>
      <c r="ID195" s="790"/>
      <c r="IE195" s="790"/>
      <c r="IF195" s="790"/>
      <c r="IG195" s="790"/>
      <c r="IH195" s="790"/>
      <c r="II195" s="790"/>
      <c r="IJ195" s="790"/>
      <c r="IK195" s="790"/>
      <c r="IL195" s="790"/>
      <c r="IM195" s="790"/>
      <c r="IN195" s="790"/>
      <c r="IO195" s="790"/>
      <c r="IP195" s="790"/>
      <c r="IQ195" s="790"/>
      <c r="IR195" s="790"/>
      <c r="IS195" s="790"/>
      <c r="IT195" s="790"/>
      <c r="IU195" s="790"/>
      <c r="IV195" s="790"/>
    </row>
    <row r="196" spans="1:256" s="471" customFormat="1" ht="30" customHeight="1">
      <c r="A196" s="790"/>
      <c r="B196" s="790"/>
      <c r="C196" s="790"/>
      <c r="D196" s="790"/>
      <c r="E196" s="790"/>
      <c r="F196" s="790"/>
      <c r="G196" s="790"/>
      <c r="H196" s="790"/>
      <c r="I196" s="883"/>
      <c r="J196" s="790"/>
      <c r="K196" s="790"/>
      <c r="L196" s="790"/>
      <c r="M196" s="790"/>
      <c r="N196" s="790"/>
      <c r="O196" s="790"/>
      <c r="P196" s="790"/>
      <c r="Q196" s="790"/>
      <c r="R196" s="790"/>
      <c r="S196" s="790"/>
      <c r="T196" s="790"/>
      <c r="U196" s="790"/>
      <c r="V196" s="790"/>
      <c r="W196" s="790"/>
      <c r="X196" s="790"/>
      <c r="Y196" s="790"/>
      <c r="Z196" s="790"/>
      <c r="AA196" s="790"/>
      <c r="AB196" s="790"/>
      <c r="AC196" s="790"/>
      <c r="AD196" s="790"/>
      <c r="AE196" s="790"/>
      <c r="AF196" s="790"/>
      <c r="AG196" s="790"/>
      <c r="AH196" s="790"/>
      <c r="AI196" s="790"/>
      <c r="AJ196" s="790"/>
      <c r="AK196" s="790"/>
      <c r="AL196" s="790"/>
      <c r="AM196" s="790"/>
      <c r="AN196" s="790"/>
      <c r="AO196" s="790"/>
      <c r="AP196" s="790"/>
      <c r="AQ196" s="790"/>
      <c r="AR196" s="790"/>
      <c r="AS196" s="790"/>
      <c r="AT196" s="790"/>
      <c r="AU196" s="790"/>
      <c r="AV196" s="790"/>
      <c r="AW196" s="790"/>
      <c r="AX196" s="790"/>
      <c r="AY196" s="790"/>
      <c r="AZ196" s="790"/>
      <c r="BA196" s="790"/>
      <c r="BB196" s="790"/>
      <c r="BC196" s="790"/>
      <c r="BD196" s="790"/>
      <c r="BE196" s="790"/>
      <c r="BF196" s="790"/>
      <c r="BG196" s="790"/>
      <c r="BH196" s="790"/>
      <c r="BI196" s="790"/>
      <c r="BJ196" s="790"/>
      <c r="BK196" s="790"/>
      <c r="BL196" s="790"/>
      <c r="BM196" s="790"/>
      <c r="BN196" s="790"/>
      <c r="BO196" s="790"/>
      <c r="BP196" s="790"/>
      <c r="BQ196" s="790"/>
      <c r="BR196" s="790"/>
      <c r="BS196" s="790"/>
      <c r="BT196" s="790"/>
      <c r="BU196" s="790"/>
      <c r="BV196" s="790"/>
      <c r="BW196" s="790"/>
      <c r="BX196" s="790"/>
      <c r="BY196" s="790"/>
      <c r="BZ196" s="790"/>
      <c r="CA196" s="790"/>
      <c r="CB196" s="790"/>
      <c r="CC196" s="790"/>
      <c r="CD196" s="790"/>
      <c r="CE196" s="790"/>
      <c r="CF196" s="790"/>
      <c r="CG196" s="790"/>
      <c r="CH196" s="790"/>
      <c r="CI196" s="790"/>
      <c r="CJ196" s="790"/>
      <c r="CK196" s="790"/>
      <c r="CL196" s="790"/>
      <c r="CM196" s="790"/>
      <c r="CN196" s="790"/>
      <c r="CO196" s="790"/>
      <c r="CP196" s="790"/>
      <c r="CQ196" s="790"/>
      <c r="CR196" s="790"/>
      <c r="CS196" s="790"/>
      <c r="CT196" s="790"/>
      <c r="CU196" s="790"/>
      <c r="CV196" s="790"/>
      <c r="CW196" s="790"/>
      <c r="CX196" s="790"/>
      <c r="CY196" s="790"/>
      <c r="CZ196" s="790"/>
      <c r="DA196" s="790"/>
      <c r="DB196" s="790"/>
      <c r="DC196" s="790"/>
      <c r="DD196" s="790"/>
      <c r="DE196" s="790"/>
      <c r="DF196" s="790"/>
      <c r="DG196" s="790"/>
      <c r="DH196" s="790"/>
      <c r="DI196" s="790"/>
      <c r="DJ196" s="790"/>
      <c r="DK196" s="790"/>
      <c r="DL196" s="790"/>
      <c r="DM196" s="790"/>
      <c r="DN196" s="790"/>
      <c r="DO196" s="790"/>
      <c r="DP196" s="790"/>
      <c r="DQ196" s="790"/>
      <c r="DR196" s="790"/>
      <c r="DS196" s="790"/>
      <c r="DT196" s="790"/>
      <c r="DU196" s="790"/>
      <c r="DV196" s="790"/>
      <c r="DW196" s="790"/>
      <c r="DX196" s="790"/>
      <c r="DY196" s="790"/>
      <c r="DZ196" s="790"/>
      <c r="EA196" s="790"/>
      <c r="EB196" s="790"/>
      <c r="EC196" s="790"/>
      <c r="ED196" s="790"/>
      <c r="EE196" s="790"/>
      <c r="EF196" s="790"/>
      <c r="EG196" s="790"/>
      <c r="EH196" s="790"/>
      <c r="EI196" s="790"/>
      <c r="EJ196" s="790"/>
      <c r="EK196" s="790"/>
      <c r="EL196" s="790"/>
      <c r="EM196" s="790"/>
      <c r="EN196" s="790"/>
      <c r="EO196" s="790"/>
      <c r="EP196" s="790"/>
      <c r="EQ196" s="790"/>
      <c r="ER196" s="790"/>
      <c r="ES196" s="790"/>
      <c r="ET196" s="790"/>
      <c r="EU196" s="790"/>
      <c r="EV196" s="790"/>
      <c r="EW196" s="790"/>
      <c r="EX196" s="790"/>
      <c r="EY196" s="790"/>
      <c r="EZ196" s="790"/>
      <c r="FA196" s="790"/>
      <c r="FB196" s="790"/>
      <c r="FC196" s="790"/>
      <c r="FD196" s="790"/>
      <c r="FE196" s="790"/>
      <c r="FF196" s="790"/>
      <c r="FG196" s="790"/>
      <c r="FH196" s="790"/>
      <c r="FI196" s="790"/>
      <c r="FJ196" s="790"/>
      <c r="FK196" s="790"/>
      <c r="FL196" s="790"/>
      <c r="FM196" s="790"/>
      <c r="FN196" s="790"/>
      <c r="FO196" s="790"/>
      <c r="FP196" s="790"/>
      <c r="FQ196" s="790"/>
      <c r="FR196" s="790"/>
      <c r="FS196" s="790"/>
      <c r="FT196" s="790"/>
      <c r="FU196" s="790"/>
      <c r="FV196" s="790"/>
      <c r="FW196" s="790"/>
      <c r="FX196" s="790"/>
      <c r="FY196" s="790"/>
      <c r="FZ196" s="790"/>
      <c r="GA196" s="790"/>
      <c r="GB196" s="790"/>
      <c r="GC196" s="790"/>
      <c r="GD196" s="790"/>
      <c r="GE196" s="790"/>
      <c r="GF196" s="790"/>
      <c r="GG196" s="790"/>
      <c r="GH196" s="790"/>
      <c r="GI196" s="790"/>
      <c r="GJ196" s="790"/>
      <c r="GK196" s="790"/>
      <c r="GL196" s="790"/>
      <c r="GM196" s="790"/>
      <c r="GN196" s="790"/>
      <c r="GO196" s="790"/>
      <c r="GP196" s="790"/>
      <c r="GQ196" s="790"/>
      <c r="GR196" s="790"/>
      <c r="GS196" s="790"/>
      <c r="GT196" s="790"/>
      <c r="GU196" s="790"/>
      <c r="GV196" s="790"/>
      <c r="GW196" s="790"/>
      <c r="GX196" s="790"/>
      <c r="GY196" s="790"/>
      <c r="GZ196" s="790"/>
      <c r="HA196" s="790"/>
      <c r="HB196" s="790"/>
      <c r="HC196" s="790"/>
      <c r="HD196" s="790"/>
      <c r="HE196" s="790"/>
      <c r="HF196" s="790"/>
      <c r="HG196" s="790"/>
      <c r="HH196" s="790"/>
      <c r="HI196" s="790"/>
      <c r="HJ196" s="790"/>
      <c r="HK196" s="790"/>
      <c r="HL196" s="790"/>
      <c r="HM196" s="790"/>
      <c r="HN196" s="790"/>
      <c r="HO196" s="790"/>
      <c r="HP196" s="790"/>
      <c r="HQ196" s="790"/>
      <c r="HR196" s="790"/>
      <c r="HS196" s="790"/>
      <c r="HT196" s="790"/>
      <c r="HU196" s="790"/>
      <c r="HV196" s="790"/>
      <c r="HW196" s="790"/>
      <c r="HX196" s="790"/>
      <c r="HY196" s="790"/>
      <c r="HZ196" s="790"/>
      <c r="IA196" s="790"/>
      <c r="IB196" s="790"/>
      <c r="IC196" s="790"/>
      <c r="ID196" s="790"/>
      <c r="IE196" s="790"/>
      <c r="IF196" s="790"/>
      <c r="IG196" s="790"/>
      <c r="IH196" s="790"/>
      <c r="II196" s="790"/>
      <c r="IJ196" s="790"/>
      <c r="IK196" s="790"/>
      <c r="IL196" s="790"/>
      <c r="IM196" s="790"/>
      <c r="IN196" s="790"/>
      <c r="IO196" s="790"/>
      <c r="IP196" s="790"/>
      <c r="IQ196" s="790"/>
      <c r="IR196" s="790"/>
      <c r="IS196" s="790"/>
      <c r="IT196" s="790"/>
      <c r="IU196" s="790"/>
      <c r="IV196" s="790"/>
    </row>
    <row r="197" spans="1:256" s="471" customFormat="1" ht="15" customHeight="1">
      <c r="A197" s="790"/>
      <c r="B197" s="790"/>
      <c r="C197" s="790"/>
      <c r="D197" s="790"/>
      <c r="E197" s="790"/>
      <c r="F197" s="790"/>
      <c r="G197" s="790"/>
      <c r="H197" s="790"/>
      <c r="I197" s="883"/>
      <c r="J197" s="790"/>
      <c r="K197" s="790"/>
      <c r="L197" s="790"/>
      <c r="M197" s="790"/>
      <c r="N197" s="790"/>
      <c r="O197" s="790"/>
      <c r="P197" s="790"/>
      <c r="Q197" s="790"/>
      <c r="R197" s="790"/>
      <c r="S197" s="790"/>
      <c r="T197" s="790"/>
      <c r="U197" s="790"/>
      <c r="V197" s="790"/>
      <c r="W197" s="790"/>
      <c r="X197" s="790"/>
      <c r="Y197" s="790"/>
      <c r="Z197" s="790"/>
      <c r="AA197" s="790"/>
      <c r="AB197" s="790"/>
      <c r="AC197" s="790"/>
      <c r="AD197" s="790"/>
      <c r="AE197" s="790"/>
      <c r="AF197" s="790"/>
      <c r="AG197" s="790"/>
      <c r="AH197" s="790"/>
      <c r="AI197" s="790"/>
      <c r="AJ197" s="790"/>
      <c r="AK197" s="790"/>
      <c r="AL197" s="790"/>
      <c r="AM197" s="790"/>
      <c r="AN197" s="790"/>
      <c r="AO197" s="790"/>
      <c r="AP197" s="790"/>
      <c r="AQ197" s="790"/>
      <c r="AR197" s="790"/>
      <c r="AS197" s="790"/>
      <c r="AT197" s="790"/>
      <c r="AU197" s="790"/>
      <c r="AV197" s="790"/>
      <c r="AW197" s="790"/>
      <c r="AX197" s="790"/>
      <c r="AY197" s="790"/>
      <c r="AZ197" s="790"/>
      <c r="BA197" s="790"/>
      <c r="BB197" s="790"/>
      <c r="BC197" s="790"/>
      <c r="BD197" s="790"/>
      <c r="BE197" s="790"/>
      <c r="BF197" s="790"/>
      <c r="BG197" s="790"/>
      <c r="BH197" s="790"/>
      <c r="BI197" s="790"/>
      <c r="BJ197" s="790"/>
      <c r="BK197" s="790"/>
      <c r="BL197" s="790"/>
      <c r="BM197" s="790"/>
      <c r="BN197" s="790"/>
      <c r="BO197" s="790"/>
      <c r="BP197" s="790"/>
      <c r="BQ197" s="790"/>
      <c r="BR197" s="790"/>
      <c r="BS197" s="790"/>
      <c r="BT197" s="790"/>
      <c r="BU197" s="790"/>
      <c r="BV197" s="790"/>
      <c r="BW197" s="790"/>
      <c r="BX197" s="790"/>
      <c r="BY197" s="790"/>
      <c r="BZ197" s="790"/>
      <c r="CA197" s="790"/>
      <c r="CB197" s="790"/>
      <c r="CC197" s="790"/>
      <c r="CD197" s="790"/>
      <c r="CE197" s="790"/>
      <c r="CF197" s="790"/>
      <c r="CG197" s="790"/>
      <c r="CH197" s="790"/>
      <c r="CI197" s="790"/>
      <c r="CJ197" s="790"/>
      <c r="CK197" s="790"/>
      <c r="CL197" s="790"/>
      <c r="CM197" s="790"/>
      <c r="CN197" s="790"/>
      <c r="CO197" s="790"/>
      <c r="CP197" s="790"/>
      <c r="CQ197" s="790"/>
      <c r="CR197" s="790"/>
      <c r="CS197" s="790"/>
      <c r="CT197" s="790"/>
      <c r="CU197" s="790"/>
      <c r="CV197" s="790"/>
      <c r="CW197" s="790"/>
      <c r="CX197" s="790"/>
      <c r="CY197" s="790"/>
      <c r="CZ197" s="790"/>
      <c r="DA197" s="790"/>
      <c r="DB197" s="790"/>
      <c r="DC197" s="790"/>
      <c r="DD197" s="790"/>
      <c r="DE197" s="790"/>
      <c r="DF197" s="790"/>
      <c r="DG197" s="790"/>
      <c r="DH197" s="790"/>
      <c r="DI197" s="790"/>
      <c r="DJ197" s="790"/>
      <c r="DK197" s="790"/>
      <c r="DL197" s="790"/>
      <c r="DM197" s="790"/>
      <c r="DN197" s="790"/>
      <c r="DO197" s="790"/>
      <c r="DP197" s="790"/>
      <c r="DQ197" s="790"/>
      <c r="DR197" s="790"/>
      <c r="DS197" s="790"/>
      <c r="DT197" s="790"/>
      <c r="DU197" s="790"/>
      <c r="DV197" s="790"/>
      <c r="DW197" s="790"/>
      <c r="DX197" s="790"/>
      <c r="DY197" s="790"/>
      <c r="DZ197" s="790"/>
      <c r="EA197" s="790"/>
      <c r="EB197" s="790"/>
      <c r="EC197" s="790"/>
      <c r="ED197" s="790"/>
      <c r="EE197" s="790"/>
      <c r="EF197" s="790"/>
      <c r="EG197" s="790"/>
      <c r="EH197" s="790"/>
      <c r="EI197" s="790"/>
      <c r="EJ197" s="790"/>
      <c r="EK197" s="790"/>
      <c r="EL197" s="790"/>
      <c r="EM197" s="790"/>
      <c r="EN197" s="790"/>
      <c r="EO197" s="790"/>
      <c r="EP197" s="790"/>
      <c r="EQ197" s="790"/>
      <c r="ER197" s="790"/>
      <c r="ES197" s="790"/>
      <c r="ET197" s="790"/>
      <c r="EU197" s="790"/>
      <c r="EV197" s="790"/>
      <c r="EW197" s="790"/>
      <c r="EX197" s="790"/>
      <c r="EY197" s="790"/>
      <c r="EZ197" s="790"/>
      <c r="FA197" s="790"/>
      <c r="FB197" s="790"/>
      <c r="FC197" s="790"/>
      <c r="FD197" s="790"/>
      <c r="FE197" s="790"/>
      <c r="FF197" s="790"/>
      <c r="FG197" s="790"/>
      <c r="FH197" s="790"/>
      <c r="FI197" s="790"/>
      <c r="FJ197" s="790"/>
      <c r="FK197" s="790"/>
      <c r="FL197" s="790"/>
      <c r="FM197" s="790"/>
      <c r="FN197" s="790"/>
      <c r="FO197" s="790"/>
      <c r="FP197" s="790"/>
      <c r="FQ197" s="790"/>
      <c r="FR197" s="790"/>
      <c r="FS197" s="790"/>
      <c r="FT197" s="790"/>
      <c r="FU197" s="790"/>
      <c r="FV197" s="790"/>
      <c r="FW197" s="790"/>
      <c r="FX197" s="790"/>
      <c r="FY197" s="790"/>
      <c r="FZ197" s="790"/>
      <c r="GA197" s="790"/>
      <c r="GB197" s="790"/>
      <c r="GC197" s="790"/>
      <c r="GD197" s="790"/>
      <c r="GE197" s="790"/>
      <c r="GF197" s="790"/>
      <c r="GG197" s="790"/>
      <c r="GH197" s="790"/>
      <c r="GI197" s="790"/>
      <c r="GJ197" s="790"/>
      <c r="GK197" s="790"/>
      <c r="GL197" s="790"/>
      <c r="GM197" s="790"/>
      <c r="GN197" s="790"/>
      <c r="GO197" s="790"/>
      <c r="GP197" s="790"/>
      <c r="GQ197" s="790"/>
      <c r="GR197" s="790"/>
      <c r="GS197" s="790"/>
      <c r="GT197" s="790"/>
      <c r="GU197" s="790"/>
      <c r="GV197" s="790"/>
      <c r="GW197" s="790"/>
      <c r="GX197" s="790"/>
      <c r="GY197" s="790"/>
      <c r="GZ197" s="790"/>
      <c r="HA197" s="790"/>
      <c r="HB197" s="790"/>
      <c r="HC197" s="790"/>
      <c r="HD197" s="790"/>
      <c r="HE197" s="790"/>
      <c r="HF197" s="790"/>
      <c r="HG197" s="790"/>
      <c r="HH197" s="790"/>
      <c r="HI197" s="790"/>
      <c r="HJ197" s="790"/>
      <c r="HK197" s="790"/>
      <c r="HL197" s="790"/>
      <c r="HM197" s="790"/>
      <c r="HN197" s="790"/>
      <c r="HO197" s="790"/>
      <c r="HP197" s="790"/>
      <c r="HQ197" s="790"/>
      <c r="HR197" s="790"/>
      <c r="HS197" s="790"/>
      <c r="HT197" s="790"/>
      <c r="HU197" s="790"/>
      <c r="HV197" s="790"/>
      <c r="HW197" s="790"/>
      <c r="HX197" s="790"/>
      <c r="HY197" s="790"/>
      <c r="HZ197" s="790"/>
      <c r="IA197" s="790"/>
      <c r="IB197" s="790"/>
      <c r="IC197" s="790"/>
      <c r="ID197" s="790"/>
      <c r="IE197" s="790"/>
      <c r="IF197" s="790"/>
      <c r="IG197" s="790"/>
      <c r="IH197" s="790"/>
      <c r="II197" s="790"/>
      <c r="IJ197" s="790"/>
      <c r="IK197" s="790"/>
      <c r="IL197" s="790"/>
      <c r="IM197" s="790"/>
      <c r="IN197" s="790"/>
      <c r="IO197" s="790"/>
      <c r="IP197" s="790"/>
      <c r="IQ197" s="790"/>
      <c r="IR197" s="790"/>
      <c r="IS197" s="790"/>
      <c r="IT197" s="790"/>
      <c r="IU197" s="790"/>
      <c r="IV197" s="790"/>
    </row>
    <row r="198" spans="1:256" s="471" customFormat="1" ht="45" customHeight="1">
      <c r="A198" s="790"/>
      <c r="B198" s="790"/>
      <c r="C198" s="790"/>
      <c r="D198" s="790"/>
      <c r="E198" s="790"/>
      <c r="F198" s="790"/>
      <c r="G198" s="790"/>
      <c r="H198" s="790"/>
      <c r="I198" s="887"/>
      <c r="J198" s="790"/>
      <c r="K198" s="790"/>
      <c r="L198" s="790"/>
      <c r="M198" s="790"/>
      <c r="N198" s="790"/>
      <c r="O198" s="790"/>
      <c r="P198" s="790"/>
      <c r="Q198" s="790"/>
      <c r="R198" s="790"/>
      <c r="S198" s="790"/>
      <c r="T198" s="790"/>
      <c r="U198" s="790"/>
      <c r="V198" s="790"/>
      <c r="W198" s="790"/>
      <c r="X198" s="790"/>
      <c r="Y198" s="790"/>
      <c r="Z198" s="790"/>
      <c r="AA198" s="790"/>
      <c r="AB198" s="790"/>
      <c r="AC198" s="790"/>
      <c r="AD198" s="790"/>
      <c r="AE198" s="790"/>
      <c r="AF198" s="790"/>
      <c r="AG198" s="790"/>
      <c r="AH198" s="790"/>
      <c r="AI198" s="790"/>
      <c r="AJ198" s="790"/>
      <c r="AK198" s="790"/>
      <c r="AL198" s="790"/>
      <c r="AM198" s="790"/>
      <c r="AN198" s="790"/>
      <c r="AO198" s="790"/>
      <c r="AP198" s="790"/>
      <c r="AQ198" s="790"/>
      <c r="AR198" s="790"/>
      <c r="AS198" s="790"/>
      <c r="AT198" s="790"/>
      <c r="AU198" s="790"/>
      <c r="AV198" s="790"/>
      <c r="AW198" s="790"/>
      <c r="AX198" s="790"/>
      <c r="AY198" s="790"/>
      <c r="AZ198" s="790"/>
      <c r="BA198" s="790"/>
      <c r="BB198" s="790"/>
      <c r="BC198" s="790"/>
      <c r="BD198" s="790"/>
      <c r="BE198" s="790"/>
      <c r="BF198" s="790"/>
      <c r="BG198" s="790"/>
      <c r="BH198" s="790"/>
      <c r="BI198" s="790"/>
      <c r="BJ198" s="790"/>
      <c r="BK198" s="790"/>
      <c r="BL198" s="790"/>
      <c r="BM198" s="790"/>
      <c r="BN198" s="790"/>
      <c r="BO198" s="790"/>
      <c r="BP198" s="790"/>
      <c r="BQ198" s="790"/>
      <c r="BR198" s="790"/>
      <c r="BS198" s="790"/>
      <c r="BT198" s="790"/>
      <c r="BU198" s="790"/>
      <c r="BV198" s="790"/>
      <c r="BW198" s="790"/>
      <c r="BX198" s="790"/>
      <c r="BY198" s="790"/>
      <c r="BZ198" s="790"/>
      <c r="CA198" s="790"/>
      <c r="CB198" s="790"/>
      <c r="CC198" s="790"/>
      <c r="CD198" s="790"/>
      <c r="CE198" s="790"/>
      <c r="CF198" s="790"/>
      <c r="CG198" s="790"/>
      <c r="CH198" s="790"/>
      <c r="CI198" s="790"/>
      <c r="CJ198" s="790"/>
      <c r="CK198" s="790"/>
      <c r="CL198" s="790"/>
      <c r="CM198" s="790"/>
      <c r="CN198" s="790"/>
      <c r="CO198" s="790"/>
      <c r="CP198" s="790"/>
      <c r="CQ198" s="790"/>
      <c r="CR198" s="790"/>
      <c r="CS198" s="790"/>
      <c r="CT198" s="790"/>
      <c r="CU198" s="790"/>
      <c r="CV198" s="790"/>
      <c r="CW198" s="790"/>
      <c r="CX198" s="790"/>
      <c r="CY198" s="790"/>
      <c r="CZ198" s="790"/>
      <c r="DA198" s="790"/>
      <c r="DB198" s="790"/>
      <c r="DC198" s="790"/>
      <c r="DD198" s="790"/>
      <c r="DE198" s="790"/>
      <c r="DF198" s="790"/>
      <c r="DG198" s="790"/>
      <c r="DH198" s="790"/>
      <c r="DI198" s="790"/>
      <c r="DJ198" s="790"/>
      <c r="DK198" s="790"/>
      <c r="DL198" s="790"/>
      <c r="DM198" s="790"/>
      <c r="DN198" s="790"/>
      <c r="DO198" s="790"/>
      <c r="DP198" s="790"/>
      <c r="DQ198" s="790"/>
      <c r="DR198" s="790"/>
      <c r="DS198" s="790"/>
      <c r="DT198" s="790"/>
      <c r="DU198" s="790"/>
      <c r="DV198" s="790"/>
      <c r="DW198" s="790"/>
      <c r="DX198" s="790"/>
      <c r="DY198" s="790"/>
      <c r="DZ198" s="790"/>
      <c r="EA198" s="790"/>
      <c r="EB198" s="790"/>
      <c r="EC198" s="790"/>
      <c r="ED198" s="790"/>
      <c r="EE198" s="790"/>
      <c r="EF198" s="790"/>
      <c r="EG198" s="790"/>
      <c r="EH198" s="790"/>
      <c r="EI198" s="790"/>
      <c r="EJ198" s="790"/>
      <c r="EK198" s="790"/>
      <c r="EL198" s="790"/>
      <c r="EM198" s="790"/>
      <c r="EN198" s="790"/>
      <c r="EO198" s="790"/>
      <c r="EP198" s="790"/>
      <c r="EQ198" s="790"/>
      <c r="ER198" s="790"/>
      <c r="ES198" s="790"/>
      <c r="ET198" s="790"/>
      <c r="EU198" s="790"/>
      <c r="EV198" s="790"/>
      <c r="EW198" s="790"/>
      <c r="EX198" s="790"/>
      <c r="EY198" s="790"/>
      <c r="EZ198" s="790"/>
      <c r="FA198" s="790"/>
      <c r="FB198" s="790"/>
      <c r="FC198" s="790"/>
      <c r="FD198" s="790"/>
      <c r="FE198" s="790"/>
      <c r="FF198" s="790"/>
      <c r="FG198" s="790"/>
      <c r="FH198" s="790"/>
      <c r="FI198" s="790"/>
      <c r="FJ198" s="790"/>
      <c r="FK198" s="790"/>
      <c r="FL198" s="790"/>
      <c r="FM198" s="790"/>
      <c r="FN198" s="790"/>
      <c r="FO198" s="790"/>
      <c r="FP198" s="790"/>
      <c r="FQ198" s="790"/>
      <c r="FR198" s="790"/>
      <c r="FS198" s="790"/>
      <c r="FT198" s="790"/>
      <c r="FU198" s="790"/>
      <c r="FV198" s="790"/>
      <c r="FW198" s="790"/>
      <c r="FX198" s="790"/>
      <c r="FY198" s="790"/>
      <c r="FZ198" s="790"/>
      <c r="GA198" s="790"/>
      <c r="GB198" s="790"/>
      <c r="GC198" s="790"/>
      <c r="GD198" s="790"/>
      <c r="GE198" s="790"/>
      <c r="GF198" s="790"/>
      <c r="GG198" s="790"/>
      <c r="GH198" s="790"/>
      <c r="GI198" s="790"/>
      <c r="GJ198" s="790"/>
      <c r="GK198" s="790"/>
      <c r="GL198" s="790"/>
      <c r="GM198" s="790"/>
      <c r="GN198" s="790"/>
      <c r="GO198" s="790"/>
      <c r="GP198" s="790"/>
      <c r="GQ198" s="790"/>
      <c r="GR198" s="790"/>
      <c r="GS198" s="790"/>
      <c r="GT198" s="790"/>
      <c r="GU198" s="790"/>
      <c r="GV198" s="790"/>
      <c r="GW198" s="790"/>
      <c r="GX198" s="790"/>
      <c r="GY198" s="790"/>
      <c r="GZ198" s="790"/>
      <c r="HA198" s="790"/>
      <c r="HB198" s="790"/>
      <c r="HC198" s="790"/>
      <c r="HD198" s="790"/>
      <c r="HE198" s="790"/>
      <c r="HF198" s="790"/>
      <c r="HG198" s="790"/>
      <c r="HH198" s="790"/>
      <c r="HI198" s="790"/>
      <c r="HJ198" s="790"/>
      <c r="HK198" s="790"/>
      <c r="HL198" s="790"/>
      <c r="HM198" s="790"/>
      <c r="HN198" s="790"/>
      <c r="HO198" s="790"/>
      <c r="HP198" s="790"/>
      <c r="HQ198" s="790"/>
      <c r="HR198" s="790"/>
      <c r="HS198" s="790"/>
      <c r="HT198" s="790"/>
      <c r="HU198" s="790"/>
      <c r="HV198" s="790"/>
      <c r="HW198" s="790"/>
      <c r="HX198" s="790"/>
      <c r="HY198" s="790"/>
      <c r="HZ198" s="790"/>
      <c r="IA198" s="790"/>
      <c r="IB198" s="790"/>
      <c r="IC198" s="790"/>
      <c r="ID198" s="790"/>
      <c r="IE198" s="790"/>
      <c r="IF198" s="790"/>
      <c r="IG198" s="790"/>
      <c r="IH198" s="790"/>
      <c r="II198" s="790"/>
      <c r="IJ198" s="790"/>
      <c r="IK198" s="790"/>
      <c r="IL198" s="790"/>
      <c r="IM198" s="790"/>
      <c r="IN198" s="790"/>
      <c r="IO198" s="790"/>
      <c r="IP198" s="790"/>
      <c r="IQ198" s="790"/>
      <c r="IR198" s="790"/>
      <c r="IS198" s="790"/>
      <c r="IT198" s="790"/>
      <c r="IU198" s="790"/>
      <c r="IV198" s="790"/>
    </row>
    <row r="199" spans="1:256" s="471" customFormat="1" ht="15" customHeight="1">
      <c r="A199" s="790"/>
      <c r="B199" s="790"/>
      <c r="C199" s="790"/>
      <c r="D199" s="790"/>
      <c r="E199" s="790"/>
      <c r="F199" s="790"/>
      <c r="G199" s="790"/>
      <c r="H199" s="790"/>
      <c r="I199" s="883"/>
      <c r="J199" s="790"/>
      <c r="K199" s="790"/>
      <c r="L199" s="790"/>
      <c r="M199" s="790"/>
      <c r="N199" s="790"/>
      <c r="O199" s="790"/>
      <c r="P199" s="790"/>
      <c r="Q199" s="790"/>
      <c r="R199" s="790"/>
      <c r="S199" s="790"/>
      <c r="T199" s="790"/>
      <c r="U199" s="790"/>
      <c r="V199" s="790"/>
      <c r="W199" s="790"/>
      <c r="X199" s="790"/>
      <c r="Y199" s="790"/>
      <c r="Z199" s="790"/>
      <c r="AA199" s="790"/>
      <c r="AB199" s="790"/>
      <c r="AC199" s="790"/>
      <c r="AD199" s="790"/>
      <c r="AE199" s="790"/>
      <c r="AF199" s="790"/>
      <c r="AG199" s="790"/>
      <c r="AH199" s="790"/>
      <c r="AI199" s="790"/>
      <c r="AJ199" s="790"/>
      <c r="AK199" s="790"/>
      <c r="AL199" s="790"/>
      <c r="AM199" s="790"/>
      <c r="AN199" s="790"/>
      <c r="AO199" s="790"/>
      <c r="AP199" s="790"/>
      <c r="AQ199" s="790"/>
      <c r="AR199" s="790"/>
      <c r="AS199" s="790"/>
      <c r="AT199" s="790"/>
      <c r="AU199" s="790"/>
      <c r="AV199" s="790"/>
      <c r="AW199" s="790"/>
      <c r="AX199" s="790"/>
      <c r="AY199" s="790"/>
      <c r="AZ199" s="790"/>
      <c r="BA199" s="790"/>
      <c r="BB199" s="790"/>
      <c r="BC199" s="790"/>
      <c r="BD199" s="790"/>
      <c r="BE199" s="790"/>
      <c r="BF199" s="790"/>
      <c r="BG199" s="790"/>
      <c r="BH199" s="790"/>
      <c r="BI199" s="790"/>
      <c r="BJ199" s="790"/>
      <c r="BK199" s="790"/>
      <c r="BL199" s="790"/>
      <c r="BM199" s="790"/>
      <c r="BN199" s="790"/>
      <c r="BO199" s="790"/>
      <c r="BP199" s="790"/>
      <c r="BQ199" s="790"/>
      <c r="BR199" s="790"/>
      <c r="BS199" s="790"/>
      <c r="BT199" s="790"/>
      <c r="BU199" s="790"/>
      <c r="BV199" s="790"/>
      <c r="BW199" s="790"/>
      <c r="BX199" s="790"/>
      <c r="BY199" s="790"/>
      <c r="BZ199" s="790"/>
      <c r="CA199" s="790"/>
      <c r="CB199" s="790"/>
      <c r="CC199" s="790"/>
      <c r="CD199" s="790"/>
      <c r="CE199" s="790"/>
      <c r="CF199" s="790"/>
      <c r="CG199" s="790"/>
      <c r="CH199" s="790"/>
      <c r="CI199" s="790"/>
      <c r="CJ199" s="790"/>
      <c r="CK199" s="790"/>
      <c r="CL199" s="790"/>
      <c r="CM199" s="790"/>
      <c r="CN199" s="790"/>
      <c r="CO199" s="790"/>
      <c r="CP199" s="790"/>
      <c r="CQ199" s="790"/>
      <c r="CR199" s="790"/>
      <c r="CS199" s="790"/>
      <c r="CT199" s="790"/>
      <c r="CU199" s="790"/>
      <c r="CV199" s="790"/>
      <c r="CW199" s="790"/>
      <c r="CX199" s="790"/>
      <c r="CY199" s="790"/>
      <c r="CZ199" s="790"/>
      <c r="DA199" s="790"/>
      <c r="DB199" s="790"/>
      <c r="DC199" s="790"/>
      <c r="DD199" s="790"/>
      <c r="DE199" s="790"/>
      <c r="DF199" s="790"/>
      <c r="DG199" s="790"/>
      <c r="DH199" s="790"/>
      <c r="DI199" s="790"/>
      <c r="DJ199" s="790"/>
      <c r="DK199" s="790"/>
      <c r="DL199" s="790"/>
      <c r="DM199" s="790"/>
      <c r="DN199" s="790"/>
      <c r="DO199" s="790"/>
      <c r="DP199" s="790"/>
      <c r="DQ199" s="790"/>
      <c r="DR199" s="790"/>
      <c r="DS199" s="790"/>
      <c r="DT199" s="790"/>
      <c r="DU199" s="790"/>
      <c r="DV199" s="790"/>
      <c r="DW199" s="790"/>
      <c r="DX199" s="790"/>
      <c r="DY199" s="790"/>
      <c r="DZ199" s="790"/>
      <c r="EA199" s="790"/>
      <c r="EB199" s="790"/>
      <c r="EC199" s="790"/>
      <c r="ED199" s="790"/>
      <c r="EE199" s="790"/>
      <c r="EF199" s="790"/>
      <c r="EG199" s="790"/>
      <c r="EH199" s="790"/>
      <c r="EI199" s="790"/>
      <c r="EJ199" s="790"/>
      <c r="EK199" s="790"/>
      <c r="EL199" s="790"/>
      <c r="EM199" s="790"/>
      <c r="EN199" s="790"/>
      <c r="EO199" s="790"/>
      <c r="EP199" s="790"/>
      <c r="EQ199" s="790"/>
      <c r="ER199" s="790"/>
      <c r="ES199" s="790"/>
      <c r="ET199" s="790"/>
      <c r="EU199" s="790"/>
      <c r="EV199" s="790"/>
      <c r="EW199" s="790"/>
      <c r="EX199" s="790"/>
      <c r="EY199" s="790"/>
      <c r="EZ199" s="790"/>
      <c r="FA199" s="790"/>
      <c r="FB199" s="790"/>
      <c r="FC199" s="790"/>
      <c r="FD199" s="790"/>
      <c r="FE199" s="790"/>
      <c r="FF199" s="790"/>
      <c r="FG199" s="790"/>
      <c r="FH199" s="790"/>
      <c r="FI199" s="790"/>
      <c r="FJ199" s="790"/>
      <c r="FK199" s="790"/>
      <c r="FL199" s="790"/>
      <c r="FM199" s="790"/>
      <c r="FN199" s="790"/>
      <c r="FO199" s="790"/>
      <c r="FP199" s="790"/>
      <c r="FQ199" s="790"/>
      <c r="FR199" s="790"/>
      <c r="FS199" s="790"/>
      <c r="FT199" s="790"/>
      <c r="FU199" s="790"/>
      <c r="FV199" s="790"/>
      <c r="FW199" s="790"/>
      <c r="FX199" s="790"/>
      <c r="FY199" s="790"/>
      <c r="FZ199" s="790"/>
      <c r="GA199" s="790"/>
      <c r="GB199" s="790"/>
      <c r="GC199" s="790"/>
      <c r="GD199" s="790"/>
      <c r="GE199" s="790"/>
      <c r="GF199" s="790"/>
      <c r="GG199" s="790"/>
      <c r="GH199" s="790"/>
      <c r="GI199" s="790"/>
      <c r="GJ199" s="790"/>
      <c r="GK199" s="790"/>
      <c r="GL199" s="790"/>
      <c r="GM199" s="790"/>
      <c r="GN199" s="790"/>
      <c r="GO199" s="790"/>
      <c r="GP199" s="790"/>
      <c r="GQ199" s="790"/>
      <c r="GR199" s="790"/>
      <c r="GS199" s="790"/>
      <c r="GT199" s="790"/>
      <c r="GU199" s="790"/>
      <c r="GV199" s="790"/>
      <c r="GW199" s="790"/>
      <c r="GX199" s="790"/>
      <c r="GY199" s="790"/>
      <c r="GZ199" s="790"/>
      <c r="HA199" s="790"/>
      <c r="HB199" s="790"/>
      <c r="HC199" s="790"/>
      <c r="HD199" s="790"/>
      <c r="HE199" s="790"/>
      <c r="HF199" s="790"/>
      <c r="HG199" s="790"/>
      <c r="HH199" s="790"/>
      <c r="HI199" s="790"/>
      <c r="HJ199" s="790"/>
      <c r="HK199" s="790"/>
      <c r="HL199" s="790"/>
      <c r="HM199" s="790"/>
      <c r="HN199" s="790"/>
      <c r="HO199" s="790"/>
      <c r="HP199" s="790"/>
      <c r="HQ199" s="790"/>
      <c r="HR199" s="790"/>
      <c r="HS199" s="790"/>
      <c r="HT199" s="790"/>
      <c r="HU199" s="790"/>
      <c r="HV199" s="790"/>
      <c r="HW199" s="790"/>
      <c r="HX199" s="790"/>
      <c r="HY199" s="790"/>
      <c r="HZ199" s="790"/>
      <c r="IA199" s="790"/>
      <c r="IB199" s="790"/>
      <c r="IC199" s="790"/>
      <c r="ID199" s="790"/>
      <c r="IE199" s="790"/>
      <c r="IF199" s="790"/>
      <c r="IG199" s="790"/>
      <c r="IH199" s="790"/>
      <c r="II199" s="790"/>
      <c r="IJ199" s="790"/>
      <c r="IK199" s="790"/>
      <c r="IL199" s="790"/>
      <c r="IM199" s="790"/>
      <c r="IN199" s="790"/>
      <c r="IO199" s="790"/>
      <c r="IP199" s="790"/>
      <c r="IQ199" s="790"/>
      <c r="IR199" s="790"/>
      <c r="IS199" s="790"/>
      <c r="IT199" s="790"/>
      <c r="IU199" s="790"/>
      <c r="IV199" s="790"/>
    </row>
    <row r="200" spans="1:256" s="471" customFormat="1" ht="15" customHeight="1">
      <c r="A200" s="790"/>
      <c r="B200" s="790"/>
      <c r="C200" s="790"/>
      <c r="D200" s="790"/>
      <c r="E200" s="790"/>
      <c r="F200" s="790"/>
      <c r="G200" s="790"/>
      <c r="H200" s="790"/>
      <c r="I200" s="883"/>
      <c r="J200" s="790"/>
      <c r="K200" s="790"/>
      <c r="L200" s="790"/>
      <c r="M200" s="790"/>
      <c r="N200" s="790"/>
      <c r="O200" s="790"/>
      <c r="P200" s="790"/>
      <c r="Q200" s="790"/>
      <c r="R200" s="790"/>
      <c r="S200" s="790"/>
      <c r="T200" s="790"/>
      <c r="U200" s="790"/>
      <c r="V200" s="790"/>
      <c r="W200" s="790"/>
      <c r="X200" s="790"/>
      <c r="Y200" s="790"/>
      <c r="Z200" s="790"/>
      <c r="AA200" s="790"/>
      <c r="AB200" s="790"/>
      <c r="AC200" s="790"/>
      <c r="AD200" s="790"/>
      <c r="AE200" s="790"/>
      <c r="AF200" s="790"/>
      <c r="AG200" s="790"/>
      <c r="AH200" s="790"/>
      <c r="AI200" s="790"/>
      <c r="AJ200" s="790"/>
      <c r="AK200" s="790"/>
      <c r="AL200" s="790"/>
      <c r="AM200" s="790"/>
      <c r="AN200" s="790"/>
      <c r="AO200" s="790"/>
      <c r="AP200" s="790"/>
      <c r="AQ200" s="790"/>
      <c r="AR200" s="790"/>
      <c r="AS200" s="790"/>
      <c r="AT200" s="790"/>
      <c r="AU200" s="790"/>
      <c r="AV200" s="790"/>
      <c r="AW200" s="790"/>
      <c r="AX200" s="790"/>
      <c r="AY200" s="790"/>
      <c r="AZ200" s="790"/>
      <c r="BA200" s="790"/>
      <c r="BB200" s="790"/>
      <c r="BC200" s="790"/>
      <c r="BD200" s="790"/>
      <c r="BE200" s="790"/>
      <c r="BF200" s="790"/>
      <c r="BG200" s="790"/>
      <c r="BH200" s="790"/>
      <c r="BI200" s="790"/>
      <c r="BJ200" s="790"/>
      <c r="BK200" s="790"/>
      <c r="BL200" s="790"/>
      <c r="BM200" s="790"/>
      <c r="BN200" s="790"/>
      <c r="BO200" s="790"/>
      <c r="BP200" s="790"/>
      <c r="BQ200" s="790"/>
      <c r="BR200" s="790"/>
      <c r="BS200" s="790"/>
      <c r="BT200" s="790"/>
      <c r="BU200" s="790"/>
      <c r="BV200" s="790"/>
      <c r="BW200" s="790"/>
      <c r="BX200" s="790"/>
      <c r="BY200" s="790"/>
      <c r="BZ200" s="790"/>
      <c r="CA200" s="790"/>
      <c r="CB200" s="790"/>
      <c r="CC200" s="790"/>
      <c r="CD200" s="790"/>
      <c r="CE200" s="790"/>
      <c r="CF200" s="790"/>
      <c r="CG200" s="790"/>
      <c r="CH200" s="790"/>
      <c r="CI200" s="790"/>
      <c r="CJ200" s="790"/>
      <c r="CK200" s="790"/>
      <c r="CL200" s="790"/>
      <c r="CM200" s="790"/>
      <c r="CN200" s="790"/>
      <c r="CO200" s="790"/>
      <c r="CP200" s="790"/>
      <c r="CQ200" s="790"/>
      <c r="CR200" s="790"/>
      <c r="CS200" s="790"/>
      <c r="CT200" s="790"/>
      <c r="CU200" s="790"/>
      <c r="CV200" s="790"/>
      <c r="CW200" s="790"/>
      <c r="CX200" s="790"/>
      <c r="CY200" s="790"/>
      <c r="CZ200" s="790"/>
      <c r="DA200" s="790"/>
      <c r="DB200" s="790"/>
      <c r="DC200" s="790"/>
      <c r="DD200" s="790"/>
      <c r="DE200" s="790"/>
      <c r="DF200" s="790"/>
      <c r="DG200" s="790"/>
      <c r="DH200" s="790"/>
      <c r="DI200" s="790"/>
      <c r="DJ200" s="790"/>
      <c r="DK200" s="790"/>
      <c r="DL200" s="790"/>
      <c r="DM200" s="790"/>
      <c r="DN200" s="790"/>
      <c r="DO200" s="790"/>
      <c r="DP200" s="790"/>
      <c r="DQ200" s="790"/>
      <c r="DR200" s="790"/>
      <c r="DS200" s="790"/>
      <c r="DT200" s="790"/>
      <c r="DU200" s="790"/>
      <c r="DV200" s="790"/>
      <c r="DW200" s="790"/>
      <c r="DX200" s="790"/>
      <c r="DY200" s="790"/>
      <c r="DZ200" s="790"/>
      <c r="EA200" s="790"/>
      <c r="EB200" s="790"/>
      <c r="EC200" s="790"/>
      <c r="ED200" s="790"/>
      <c r="EE200" s="790"/>
      <c r="EF200" s="790"/>
      <c r="EG200" s="790"/>
      <c r="EH200" s="790"/>
      <c r="EI200" s="790"/>
      <c r="EJ200" s="790"/>
      <c r="EK200" s="790"/>
      <c r="EL200" s="790"/>
      <c r="EM200" s="790"/>
      <c r="EN200" s="790"/>
      <c r="EO200" s="790"/>
      <c r="EP200" s="790"/>
      <c r="EQ200" s="790"/>
      <c r="ER200" s="790"/>
      <c r="ES200" s="790"/>
      <c r="ET200" s="790"/>
      <c r="EU200" s="790"/>
      <c r="EV200" s="790"/>
      <c r="EW200" s="790"/>
      <c r="EX200" s="790"/>
      <c r="EY200" s="790"/>
      <c r="EZ200" s="790"/>
      <c r="FA200" s="790"/>
      <c r="FB200" s="790"/>
      <c r="FC200" s="790"/>
      <c r="FD200" s="790"/>
      <c r="FE200" s="790"/>
      <c r="FF200" s="790"/>
      <c r="FG200" s="790"/>
      <c r="FH200" s="790"/>
      <c r="FI200" s="790"/>
      <c r="FJ200" s="790"/>
      <c r="FK200" s="790"/>
      <c r="FL200" s="790"/>
      <c r="FM200" s="790"/>
      <c r="FN200" s="790"/>
      <c r="FO200" s="790"/>
      <c r="FP200" s="790"/>
      <c r="FQ200" s="790"/>
      <c r="FR200" s="790"/>
      <c r="FS200" s="790"/>
      <c r="FT200" s="790"/>
      <c r="FU200" s="790"/>
      <c r="FV200" s="790"/>
      <c r="FW200" s="790"/>
      <c r="FX200" s="790"/>
      <c r="FY200" s="790"/>
      <c r="FZ200" s="790"/>
      <c r="GA200" s="790"/>
      <c r="GB200" s="790"/>
      <c r="GC200" s="790"/>
      <c r="GD200" s="790"/>
      <c r="GE200" s="790"/>
      <c r="GF200" s="790"/>
      <c r="GG200" s="790"/>
      <c r="GH200" s="790"/>
      <c r="GI200" s="790"/>
      <c r="GJ200" s="790"/>
      <c r="GK200" s="790"/>
      <c r="GL200" s="790"/>
      <c r="GM200" s="790"/>
      <c r="GN200" s="790"/>
      <c r="GO200" s="790"/>
      <c r="GP200" s="790"/>
      <c r="GQ200" s="790"/>
      <c r="GR200" s="790"/>
      <c r="GS200" s="790"/>
      <c r="GT200" s="790"/>
      <c r="GU200" s="790"/>
      <c r="GV200" s="790"/>
      <c r="GW200" s="790"/>
      <c r="GX200" s="790"/>
      <c r="GY200" s="790"/>
      <c r="GZ200" s="790"/>
      <c r="HA200" s="790"/>
      <c r="HB200" s="790"/>
      <c r="HC200" s="790"/>
      <c r="HD200" s="790"/>
      <c r="HE200" s="790"/>
      <c r="HF200" s="790"/>
      <c r="HG200" s="790"/>
      <c r="HH200" s="790"/>
      <c r="HI200" s="790"/>
      <c r="HJ200" s="790"/>
      <c r="HK200" s="790"/>
      <c r="HL200" s="790"/>
      <c r="HM200" s="790"/>
      <c r="HN200" s="790"/>
      <c r="HO200" s="790"/>
      <c r="HP200" s="790"/>
      <c r="HQ200" s="790"/>
      <c r="HR200" s="790"/>
      <c r="HS200" s="790"/>
      <c r="HT200" s="790"/>
      <c r="HU200" s="790"/>
      <c r="HV200" s="790"/>
      <c r="HW200" s="790"/>
      <c r="HX200" s="790"/>
      <c r="HY200" s="790"/>
      <c r="HZ200" s="790"/>
      <c r="IA200" s="790"/>
      <c r="IB200" s="790"/>
      <c r="IC200" s="790"/>
      <c r="ID200" s="790"/>
      <c r="IE200" s="790"/>
      <c r="IF200" s="790"/>
      <c r="IG200" s="790"/>
      <c r="IH200" s="790"/>
      <c r="II200" s="790"/>
      <c r="IJ200" s="790"/>
      <c r="IK200" s="790"/>
      <c r="IL200" s="790"/>
      <c r="IM200" s="790"/>
      <c r="IN200" s="790"/>
      <c r="IO200" s="790"/>
      <c r="IP200" s="790"/>
      <c r="IQ200" s="790"/>
      <c r="IR200" s="790"/>
      <c r="IS200" s="790"/>
      <c r="IT200" s="790"/>
      <c r="IU200" s="790"/>
      <c r="IV200" s="790"/>
    </row>
    <row r="201" spans="1:256" s="471" customFormat="1" ht="15" customHeight="1">
      <c r="A201" s="790"/>
      <c r="B201" s="790"/>
      <c r="C201" s="790"/>
      <c r="D201" s="790"/>
      <c r="E201" s="790"/>
      <c r="F201" s="790"/>
      <c r="G201" s="790"/>
      <c r="H201" s="790"/>
      <c r="I201" s="883"/>
      <c r="J201" s="790"/>
      <c r="K201" s="790"/>
      <c r="L201" s="790"/>
      <c r="M201" s="790"/>
      <c r="N201" s="790"/>
      <c r="O201" s="790"/>
      <c r="P201" s="790"/>
      <c r="Q201" s="790"/>
      <c r="R201" s="790"/>
      <c r="S201" s="790"/>
      <c r="T201" s="790"/>
      <c r="U201" s="790"/>
      <c r="V201" s="790"/>
      <c r="W201" s="790"/>
      <c r="X201" s="790"/>
      <c r="Y201" s="790"/>
      <c r="Z201" s="790"/>
      <c r="AA201" s="790"/>
      <c r="AB201" s="790"/>
      <c r="AC201" s="790"/>
      <c r="AD201" s="790"/>
      <c r="AE201" s="790"/>
      <c r="AF201" s="790"/>
      <c r="AG201" s="790"/>
      <c r="AH201" s="790"/>
      <c r="AI201" s="790"/>
      <c r="AJ201" s="790"/>
      <c r="AK201" s="790"/>
      <c r="AL201" s="790"/>
      <c r="AM201" s="790"/>
      <c r="AN201" s="790"/>
      <c r="AO201" s="790"/>
      <c r="AP201" s="790"/>
      <c r="AQ201" s="790"/>
      <c r="AR201" s="790"/>
      <c r="AS201" s="790"/>
      <c r="AT201" s="790"/>
      <c r="AU201" s="790"/>
      <c r="AV201" s="790"/>
      <c r="AW201" s="790"/>
      <c r="AX201" s="790"/>
      <c r="AY201" s="790"/>
      <c r="AZ201" s="790"/>
      <c r="BA201" s="790"/>
      <c r="BB201" s="790"/>
      <c r="BC201" s="790"/>
      <c r="BD201" s="790"/>
      <c r="BE201" s="790"/>
      <c r="BF201" s="790"/>
      <c r="BG201" s="790"/>
      <c r="BH201" s="790"/>
      <c r="BI201" s="790"/>
      <c r="BJ201" s="790"/>
      <c r="BK201" s="790"/>
      <c r="BL201" s="790"/>
      <c r="BM201" s="790"/>
      <c r="BN201" s="790"/>
      <c r="BO201" s="790"/>
      <c r="BP201" s="790"/>
      <c r="BQ201" s="790"/>
      <c r="BR201" s="790"/>
      <c r="BS201" s="790"/>
      <c r="BT201" s="790"/>
      <c r="BU201" s="790"/>
      <c r="BV201" s="790"/>
      <c r="BW201" s="790"/>
      <c r="BX201" s="790"/>
      <c r="BY201" s="790"/>
      <c r="BZ201" s="790"/>
      <c r="CA201" s="790"/>
      <c r="CB201" s="790"/>
      <c r="CC201" s="790"/>
      <c r="CD201" s="790"/>
      <c r="CE201" s="790"/>
      <c r="CF201" s="790"/>
      <c r="CG201" s="790"/>
      <c r="CH201" s="790"/>
      <c r="CI201" s="790"/>
      <c r="CJ201" s="790"/>
      <c r="CK201" s="790"/>
      <c r="CL201" s="790"/>
      <c r="CM201" s="790"/>
      <c r="CN201" s="790"/>
      <c r="CO201" s="790"/>
      <c r="CP201" s="790"/>
      <c r="CQ201" s="790"/>
      <c r="CR201" s="790"/>
      <c r="CS201" s="790"/>
      <c r="CT201" s="790"/>
      <c r="CU201" s="790"/>
      <c r="CV201" s="790"/>
      <c r="CW201" s="790"/>
      <c r="CX201" s="790"/>
      <c r="CY201" s="790"/>
      <c r="CZ201" s="790"/>
      <c r="DA201" s="790"/>
      <c r="DB201" s="790"/>
      <c r="DC201" s="790"/>
      <c r="DD201" s="790"/>
      <c r="DE201" s="790"/>
      <c r="DF201" s="790"/>
      <c r="DG201" s="790"/>
      <c r="DH201" s="790"/>
      <c r="DI201" s="790"/>
      <c r="DJ201" s="790"/>
      <c r="DK201" s="790"/>
      <c r="DL201" s="790"/>
      <c r="DM201" s="790"/>
      <c r="DN201" s="790"/>
      <c r="DO201" s="790"/>
      <c r="DP201" s="790"/>
      <c r="DQ201" s="790"/>
      <c r="DR201" s="790"/>
      <c r="DS201" s="790"/>
      <c r="DT201" s="790"/>
      <c r="DU201" s="790"/>
      <c r="DV201" s="790"/>
      <c r="DW201" s="790"/>
      <c r="DX201" s="790"/>
      <c r="DY201" s="790"/>
      <c r="DZ201" s="790"/>
      <c r="EA201" s="790"/>
      <c r="EB201" s="790"/>
      <c r="EC201" s="790"/>
      <c r="ED201" s="790"/>
      <c r="EE201" s="790"/>
      <c r="EF201" s="790"/>
      <c r="EG201" s="790"/>
      <c r="EH201" s="790"/>
      <c r="EI201" s="790"/>
      <c r="EJ201" s="790"/>
      <c r="EK201" s="790"/>
      <c r="EL201" s="790"/>
      <c r="EM201" s="790"/>
      <c r="EN201" s="790"/>
      <c r="EO201" s="790"/>
      <c r="EP201" s="790"/>
      <c r="EQ201" s="790"/>
      <c r="ER201" s="790"/>
      <c r="ES201" s="790"/>
      <c r="ET201" s="790"/>
      <c r="EU201" s="790"/>
      <c r="EV201" s="790"/>
      <c r="EW201" s="790"/>
      <c r="EX201" s="790"/>
      <c r="EY201" s="790"/>
      <c r="EZ201" s="790"/>
      <c r="FA201" s="790"/>
      <c r="FB201" s="790"/>
      <c r="FC201" s="790"/>
      <c r="FD201" s="790"/>
      <c r="FE201" s="790"/>
      <c r="FF201" s="790"/>
      <c r="FG201" s="790"/>
      <c r="FH201" s="790"/>
      <c r="FI201" s="790"/>
      <c r="FJ201" s="790"/>
      <c r="FK201" s="790"/>
      <c r="FL201" s="790"/>
      <c r="FM201" s="790"/>
      <c r="FN201" s="790"/>
      <c r="FO201" s="790"/>
      <c r="FP201" s="790"/>
      <c r="FQ201" s="790"/>
      <c r="FR201" s="790"/>
      <c r="FS201" s="790"/>
      <c r="FT201" s="790"/>
      <c r="FU201" s="790"/>
      <c r="FV201" s="790"/>
      <c r="FW201" s="790"/>
      <c r="FX201" s="790"/>
      <c r="FY201" s="790"/>
      <c r="FZ201" s="790"/>
      <c r="GA201" s="790"/>
      <c r="GB201" s="790"/>
      <c r="GC201" s="790"/>
      <c r="GD201" s="790"/>
      <c r="GE201" s="790"/>
      <c r="GF201" s="790"/>
      <c r="GG201" s="790"/>
      <c r="GH201" s="790"/>
      <c r="GI201" s="790"/>
      <c r="GJ201" s="790"/>
      <c r="GK201" s="790"/>
      <c r="GL201" s="790"/>
      <c r="GM201" s="790"/>
      <c r="GN201" s="790"/>
      <c r="GO201" s="790"/>
      <c r="GP201" s="790"/>
      <c r="GQ201" s="790"/>
      <c r="GR201" s="790"/>
      <c r="GS201" s="790"/>
      <c r="GT201" s="790"/>
      <c r="GU201" s="790"/>
      <c r="GV201" s="790"/>
      <c r="GW201" s="790"/>
      <c r="GX201" s="790"/>
      <c r="GY201" s="790"/>
      <c r="GZ201" s="790"/>
      <c r="HA201" s="790"/>
      <c r="HB201" s="790"/>
      <c r="HC201" s="790"/>
      <c r="HD201" s="790"/>
      <c r="HE201" s="790"/>
      <c r="HF201" s="790"/>
      <c r="HG201" s="790"/>
      <c r="HH201" s="790"/>
      <c r="HI201" s="790"/>
      <c r="HJ201" s="790"/>
      <c r="HK201" s="790"/>
      <c r="HL201" s="790"/>
      <c r="HM201" s="790"/>
      <c r="HN201" s="790"/>
      <c r="HO201" s="790"/>
      <c r="HP201" s="790"/>
      <c r="HQ201" s="790"/>
      <c r="HR201" s="790"/>
      <c r="HS201" s="790"/>
      <c r="HT201" s="790"/>
      <c r="HU201" s="790"/>
      <c r="HV201" s="790"/>
      <c r="HW201" s="790"/>
      <c r="HX201" s="790"/>
      <c r="HY201" s="790"/>
      <c r="HZ201" s="790"/>
      <c r="IA201" s="790"/>
      <c r="IB201" s="790"/>
      <c r="IC201" s="790"/>
      <c r="ID201" s="790"/>
      <c r="IE201" s="790"/>
      <c r="IF201" s="790"/>
      <c r="IG201" s="790"/>
      <c r="IH201" s="790"/>
      <c r="II201" s="790"/>
      <c r="IJ201" s="790"/>
      <c r="IK201" s="790"/>
      <c r="IL201" s="790"/>
      <c r="IM201" s="790"/>
      <c r="IN201" s="790"/>
      <c r="IO201" s="790"/>
      <c r="IP201" s="790"/>
      <c r="IQ201" s="790"/>
      <c r="IR201" s="790"/>
      <c r="IS201" s="790"/>
      <c r="IT201" s="790"/>
      <c r="IU201" s="790"/>
      <c r="IV201" s="790"/>
    </row>
    <row r="202" spans="1:256" ht="13.5" customHeight="1">
      <c r="I202" s="883"/>
    </row>
    <row r="203" spans="1:256" ht="13.5" customHeight="1">
      <c r="I203" s="887"/>
    </row>
    <row r="204" spans="1:256" s="471" customFormat="1" ht="30" customHeight="1">
      <c r="A204" s="790"/>
      <c r="B204" s="790"/>
      <c r="C204" s="790"/>
      <c r="D204" s="790"/>
      <c r="E204" s="790"/>
      <c r="F204" s="790"/>
      <c r="G204" s="790"/>
      <c r="H204" s="790"/>
      <c r="I204" s="883"/>
      <c r="J204" s="790"/>
      <c r="K204" s="790"/>
      <c r="L204" s="790"/>
      <c r="M204" s="790"/>
      <c r="N204" s="790"/>
      <c r="O204" s="790"/>
      <c r="P204" s="790"/>
      <c r="Q204" s="790"/>
      <c r="R204" s="790"/>
      <c r="S204" s="790"/>
      <c r="T204" s="790"/>
      <c r="U204" s="790"/>
      <c r="V204" s="790"/>
      <c r="W204" s="790"/>
      <c r="X204" s="790"/>
      <c r="Y204" s="790"/>
      <c r="Z204" s="790"/>
      <c r="AA204" s="790"/>
      <c r="AB204" s="790"/>
      <c r="AC204" s="790"/>
      <c r="AD204" s="790"/>
      <c r="AE204" s="790"/>
      <c r="AF204" s="790"/>
      <c r="AG204" s="790"/>
      <c r="AH204" s="790"/>
      <c r="AI204" s="790"/>
      <c r="AJ204" s="790"/>
      <c r="AK204" s="790"/>
      <c r="AL204" s="790"/>
      <c r="AM204" s="790"/>
      <c r="AN204" s="790"/>
      <c r="AO204" s="790"/>
      <c r="AP204" s="790"/>
      <c r="AQ204" s="790"/>
      <c r="AR204" s="790"/>
      <c r="AS204" s="790"/>
      <c r="AT204" s="790"/>
      <c r="AU204" s="790"/>
      <c r="AV204" s="790"/>
      <c r="AW204" s="790"/>
      <c r="AX204" s="790"/>
      <c r="AY204" s="790"/>
      <c r="AZ204" s="790"/>
      <c r="BA204" s="790"/>
      <c r="BB204" s="790"/>
      <c r="BC204" s="790"/>
      <c r="BD204" s="790"/>
      <c r="BE204" s="790"/>
      <c r="BF204" s="790"/>
      <c r="BG204" s="790"/>
      <c r="BH204" s="790"/>
      <c r="BI204" s="790"/>
      <c r="BJ204" s="790"/>
      <c r="BK204" s="790"/>
      <c r="BL204" s="790"/>
      <c r="BM204" s="790"/>
      <c r="BN204" s="790"/>
      <c r="BO204" s="790"/>
      <c r="BP204" s="790"/>
      <c r="BQ204" s="790"/>
      <c r="BR204" s="790"/>
      <c r="BS204" s="790"/>
      <c r="BT204" s="790"/>
      <c r="BU204" s="790"/>
      <c r="BV204" s="790"/>
      <c r="BW204" s="790"/>
      <c r="BX204" s="790"/>
      <c r="BY204" s="790"/>
      <c r="BZ204" s="790"/>
      <c r="CA204" s="790"/>
      <c r="CB204" s="790"/>
      <c r="CC204" s="790"/>
      <c r="CD204" s="790"/>
      <c r="CE204" s="790"/>
      <c r="CF204" s="790"/>
      <c r="CG204" s="790"/>
      <c r="CH204" s="790"/>
      <c r="CI204" s="790"/>
      <c r="CJ204" s="790"/>
      <c r="CK204" s="790"/>
      <c r="CL204" s="790"/>
      <c r="CM204" s="790"/>
      <c r="CN204" s="790"/>
      <c r="CO204" s="790"/>
      <c r="CP204" s="790"/>
      <c r="CQ204" s="790"/>
      <c r="CR204" s="790"/>
      <c r="CS204" s="790"/>
      <c r="CT204" s="790"/>
      <c r="CU204" s="790"/>
      <c r="CV204" s="790"/>
      <c r="CW204" s="790"/>
      <c r="CX204" s="790"/>
      <c r="CY204" s="790"/>
      <c r="CZ204" s="790"/>
      <c r="DA204" s="790"/>
      <c r="DB204" s="790"/>
      <c r="DC204" s="790"/>
      <c r="DD204" s="790"/>
      <c r="DE204" s="790"/>
      <c r="DF204" s="790"/>
      <c r="DG204" s="790"/>
      <c r="DH204" s="790"/>
      <c r="DI204" s="790"/>
      <c r="DJ204" s="790"/>
      <c r="DK204" s="790"/>
      <c r="DL204" s="790"/>
      <c r="DM204" s="790"/>
      <c r="DN204" s="790"/>
      <c r="DO204" s="790"/>
      <c r="DP204" s="790"/>
      <c r="DQ204" s="790"/>
      <c r="DR204" s="790"/>
      <c r="DS204" s="790"/>
      <c r="DT204" s="790"/>
      <c r="DU204" s="790"/>
      <c r="DV204" s="790"/>
      <c r="DW204" s="790"/>
      <c r="DX204" s="790"/>
      <c r="DY204" s="790"/>
      <c r="DZ204" s="790"/>
      <c r="EA204" s="790"/>
      <c r="EB204" s="790"/>
      <c r="EC204" s="790"/>
      <c r="ED204" s="790"/>
      <c r="EE204" s="790"/>
      <c r="EF204" s="790"/>
      <c r="EG204" s="790"/>
      <c r="EH204" s="790"/>
      <c r="EI204" s="790"/>
      <c r="EJ204" s="790"/>
      <c r="EK204" s="790"/>
      <c r="EL204" s="790"/>
      <c r="EM204" s="790"/>
      <c r="EN204" s="790"/>
      <c r="EO204" s="790"/>
      <c r="EP204" s="790"/>
      <c r="EQ204" s="790"/>
      <c r="ER204" s="790"/>
      <c r="ES204" s="790"/>
      <c r="ET204" s="790"/>
      <c r="EU204" s="790"/>
      <c r="EV204" s="790"/>
      <c r="EW204" s="790"/>
      <c r="EX204" s="790"/>
      <c r="EY204" s="790"/>
      <c r="EZ204" s="790"/>
      <c r="FA204" s="790"/>
      <c r="FB204" s="790"/>
      <c r="FC204" s="790"/>
      <c r="FD204" s="790"/>
      <c r="FE204" s="790"/>
      <c r="FF204" s="790"/>
      <c r="FG204" s="790"/>
      <c r="FH204" s="790"/>
      <c r="FI204" s="790"/>
      <c r="FJ204" s="790"/>
      <c r="FK204" s="790"/>
      <c r="FL204" s="790"/>
      <c r="FM204" s="790"/>
      <c r="FN204" s="790"/>
      <c r="FO204" s="790"/>
      <c r="FP204" s="790"/>
      <c r="FQ204" s="790"/>
      <c r="FR204" s="790"/>
      <c r="FS204" s="790"/>
      <c r="FT204" s="790"/>
      <c r="FU204" s="790"/>
      <c r="FV204" s="790"/>
      <c r="FW204" s="790"/>
      <c r="FX204" s="790"/>
      <c r="FY204" s="790"/>
      <c r="FZ204" s="790"/>
      <c r="GA204" s="790"/>
      <c r="GB204" s="790"/>
      <c r="GC204" s="790"/>
      <c r="GD204" s="790"/>
      <c r="GE204" s="790"/>
      <c r="GF204" s="790"/>
      <c r="GG204" s="790"/>
      <c r="GH204" s="790"/>
      <c r="GI204" s="790"/>
      <c r="GJ204" s="790"/>
      <c r="GK204" s="790"/>
      <c r="GL204" s="790"/>
      <c r="GM204" s="790"/>
      <c r="GN204" s="790"/>
      <c r="GO204" s="790"/>
      <c r="GP204" s="790"/>
      <c r="GQ204" s="790"/>
      <c r="GR204" s="790"/>
      <c r="GS204" s="790"/>
      <c r="GT204" s="790"/>
      <c r="GU204" s="790"/>
      <c r="GV204" s="790"/>
      <c r="GW204" s="790"/>
      <c r="GX204" s="790"/>
      <c r="GY204" s="790"/>
      <c r="GZ204" s="790"/>
      <c r="HA204" s="790"/>
      <c r="HB204" s="790"/>
      <c r="HC204" s="790"/>
      <c r="HD204" s="790"/>
      <c r="HE204" s="790"/>
      <c r="HF204" s="790"/>
      <c r="HG204" s="790"/>
      <c r="HH204" s="790"/>
      <c r="HI204" s="790"/>
      <c r="HJ204" s="790"/>
      <c r="HK204" s="790"/>
      <c r="HL204" s="790"/>
      <c r="HM204" s="790"/>
      <c r="HN204" s="790"/>
      <c r="HO204" s="790"/>
      <c r="HP204" s="790"/>
      <c r="HQ204" s="790"/>
      <c r="HR204" s="790"/>
      <c r="HS204" s="790"/>
      <c r="HT204" s="790"/>
      <c r="HU204" s="790"/>
      <c r="HV204" s="790"/>
      <c r="HW204" s="790"/>
      <c r="HX204" s="790"/>
      <c r="HY204" s="790"/>
      <c r="HZ204" s="790"/>
      <c r="IA204" s="790"/>
      <c r="IB204" s="790"/>
      <c r="IC204" s="790"/>
      <c r="ID204" s="790"/>
      <c r="IE204" s="790"/>
      <c r="IF204" s="790"/>
      <c r="IG204" s="790"/>
      <c r="IH204" s="790"/>
      <c r="II204" s="790"/>
      <c r="IJ204" s="790"/>
      <c r="IK204" s="790"/>
      <c r="IL204" s="790"/>
      <c r="IM204" s="790"/>
      <c r="IN204" s="790"/>
      <c r="IO204" s="790"/>
      <c r="IP204" s="790"/>
      <c r="IQ204" s="790"/>
      <c r="IR204" s="790"/>
      <c r="IS204" s="790"/>
      <c r="IT204" s="790"/>
      <c r="IU204" s="790"/>
      <c r="IV204" s="790"/>
    </row>
    <row r="205" spans="1:256" s="471" customFormat="1" ht="30" customHeight="1">
      <c r="A205" s="790"/>
      <c r="B205" s="790"/>
      <c r="C205" s="790"/>
      <c r="D205" s="790"/>
      <c r="E205" s="790"/>
      <c r="F205" s="790"/>
      <c r="G205" s="790"/>
      <c r="H205" s="790"/>
      <c r="I205" s="883"/>
      <c r="J205" s="790"/>
      <c r="K205" s="790"/>
      <c r="L205" s="790"/>
      <c r="M205" s="790"/>
      <c r="N205" s="790"/>
      <c r="O205" s="790"/>
      <c r="P205" s="790"/>
      <c r="Q205" s="790"/>
      <c r="R205" s="790"/>
      <c r="S205" s="790"/>
      <c r="T205" s="790"/>
      <c r="U205" s="790"/>
      <c r="V205" s="790"/>
      <c r="W205" s="790"/>
      <c r="X205" s="790"/>
      <c r="Y205" s="790"/>
      <c r="Z205" s="790"/>
      <c r="AA205" s="790"/>
      <c r="AB205" s="790"/>
      <c r="AC205" s="790"/>
      <c r="AD205" s="790"/>
      <c r="AE205" s="790"/>
      <c r="AF205" s="790"/>
      <c r="AG205" s="790"/>
      <c r="AH205" s="790"/>
      <c r="AI205" s="790"/>
      <c r="AJ205" s="790"/>
      <c r="AK205" s="790"/>
      <c r="AL205" s="790"/>
      <c r="AM205" s="790"/>
      <c r="AN205" s="790"/>
      <c r="AO205" s="790"/>
      <c r="AP205" s="790"/>
      <c r="AQ205" s="790"/>
      <c r="AR205" s="790"/>
      <c r="AS205" s="790"/>
      <c r="AT205" s="790"/>
      <c r="AU205" s="790"/>
      <c r="AV205" s="790"/>
      <c r="AW205" s="790"/>
      <c r="AX205" s="790"/>
      <c r="AY205" s="790"/>
      <c r="AZ205" s="790"/>
      <c r="BA205" s="790"/>
      <c r="BB205" s="790"/>
      <c r="BC205" s="790"/>
      <c r="BD205" s="790"/>
      <c r="BE205" s="790"/>
      <c r="BF205" s="790"/>
      <c r="BG205" s="790"/>
      <c r="BH205" s="790"/>
      <c r="BI205" s="790"/>
      <c r="BJ205" s="790"/>
      <c r="BK205" s="790"/>
      <c r="BL205" s="790"/>
      <c r="BM205" s="790"/>
      <c r="BN205" s="790"/>
      <c r="BO205" s="790"/>
      <c r="BP205" s="790"/>
      <c r="BQ205" s="790"/>
      <c r="BR205" s="790"/>
      <c r="BS205" s="790"/>
      <c r="BT205" s="790"/>
      <c r="BU205" s="790"/>
      <c r="BV205" s="790"/>
      <c r="BW205" s="790"/>
      <c r="BX205" s="790"/>
      <c r="BY205" s="790"/>
      <c r="BZ205" s="790"/>
      <c r="CA205" s="790"/>
      <c r="CB205" s="790"/>
      <c r="CC205" s="790"/>
      <c r="CD205" s="790"/>
      <c r="CE205" s="790"/>
      <c r="CF205" s="790"/>
      <c r="CG205" s="790"/>
      <c r="CH205" s="790"/>
      <c r="CI205" s="790"/>
      <c r="CJ205" s="790"/>
      <c r="CK205" s="790"/>
      <c r="CL205" s="790"/>
      <c r="CM205" s="790"/>
      <c r="CN205" s="790"/>
      <c r="CO205" s="790"/>
      <c r="CP205" s="790"/>
      <c r="CQ205" s="790"/>
      <c r="CR205" s="790"/>
      <c r="CS205" s="790"/>
      <c r="CT205" s="790"/>
      <c r="CU205" s="790"/>
      <c r="CV205" s="790"/>
      <c r="CW205" s="790"/>
      <c r="CX205" s="790"/>
      <c r="CY205" s="790"/>
      <c r="CZ205" s="790"/>
      <c r="DA205" s="790"/>
      <c r="DB205" s="790"/>
      <c r="DC205" s="790"/>
      <c r="DD205" s="790"/>
      <c r="DE205" s="790"/>
      <c r="DF205" s="790"/>
      <c r="DG205" s="790"/>
      <c r="DH205" s="790"/>
      <c r="DI205" s="790"/>
      <c r="DJ205" s="790"/>
      <c r="DK205" s="790"/>
      <c r="DL205" s="790"/>
      <c r="DM205" s="790"/>
      <c r="DN205" s="790"/>
      <c r="DO205" s="790"/>
      <c r="DP205" s="790"/>
      <c r="DQ205" s="790"/>
      <c r="DR205" s="790"/>
      <c r="DS205" s="790"/>
      <c r="DT205" s="790"/>
      <c r="DU205" s="790"/>
      <c r="DV205" s="790"/>
      <c r="DW205" s="790"/>
      <c r="DX205" s="790"/>
      <c r="DY205" s="790"/>
      <c r="DZ205" s="790"/>
      <c r="EA205" s="790"/>
      <c r="EB205" s="790"/>
      <c r="EC205" s="790"/>
      <c r="ED205" s="790"/>
      <c r="EE205" s="790"/>
      <c r="EF205" s="790"/>
      <c r="EG205" s="790"/>
      <c r="EH205" s="790"/>
      <c r="EI205" s="790"/>
      <c r="EJ205" s="790"/>
      <c r="EK205" s="790"/>
      <c r="EL205" s="790"/>
      <c r="EM205" s="790"/>
      <c r="EN205" s="790"/>
      <c r="EO205" s="790"/>
      <c r="EP205" s="790"/>
      <c r="EQ205" s="790"/>
      <c r="ER205" s="790"/>
      <c r="ES205" s="790"/>
      <c r="ET205" s="790"/>
      <c r="EU205" s="790"/>
      <c r="EV205" s="790"/>
      <c r="EW205" s="790"/>
      <c r="EX205" s="790"/>
      <c r="EY205" s="790"/>
      <c r="EZ205" s="790"/>
      <c r="FA205" s="790"/>
      <c r="FB205" s="790"/>
      <c r="FC205" s="790"/>
      <c r="FD205" s="790"/>
      <c r="FE205" s="790"/>
      <c r="FF205" s="790"/>
      <c r="FG205" s="790"/>
      <c r="FH205" s="790"/>
      <c r="FI205" s="790"/>
      <c r="FJ205" s="790"/>
      <c r="FK205" s="790"/>
      <c r="FL205" s="790"/>
      <c r="FM205" s="790"/>
      <c r="FN205" s="790"/>
      <c r="FO205" s="790"/>
      <c r="FP205" s="790"/>
      <c r="FQ205" s="790"/>
      <c r="FR205" s="790"/>
      <c r="FS205" s="790"/>
      <c r="FT205" s="790"/>
      <c r="FU205" s="790"/>
      <c r="FV205" s="790"/>
      <c r="FW205" s="790"/>
      <c r="FX205" s="790"/>
      <c r="FY205" s="790"/>
      <c r="FZ205" s="790"/>
      <c r="GA205" s="790"/>
      <c r="GB205" s="790"/>
      <c r="GC205" s="790"/>
      <c r="GD205" s="790"/>
      <c r="GE205" s="790"/>
      <c r="GF205" s="790"/>
      <c r="GG205" s="790"/>
      <c r="GH205" s="790"/>
      <c r="GI205" s="790"/>
      <c r="GJ205" s="790"/>
      <c r="GK205" s="790"/>
      <c r="GL205" s="790"/>
      <c r="GM205" s="790"/>
      <c r="GN205" s="790"/>
      <c r="GO205" s="790"/>
      <c r="GP205" s="790"/>
      <c r="GQ205" s="790"/>
      <c r="GR205" s="790"/>
      <c r="GS205" s="790"/>
      <c r="GT205" s="790"/>
      <c r="GU205" s="790"/>
      <c r="GV205" s="790"/>
      <c r="GW205" s="790"/>
      <c r="GX205" s="790"/>
      <c r="GY205" s="790"/>
      <c r="GZ205" s="790"/>
      <c r="HA205" s="790"/>
      <c r="HB205" s="790"/>
      <c r="HC205" s="790"/>
      <c r="HD205" s="790"/>
      <c r="HE205" s="790"/>
      <c r="HF205" s="790"/>
      <c r="HG205" s="790"/>
      <c r="HH205" s="790"/>
      <c r="HI205" s="790"/>
      <c r="HJ205" s="790"/>
      <c r="HK205" s="790"/>
      <c r="HL205" s="790"/>
      <c r="HM205" s="790"/>
      <c r="HN205" s="790"/>
      <c r="HO205" s="790"/>
      <c r="HP205" s="790"/>
      <c r="HQ205" s="790"/>
      <c r="HR205" s="790"/>
      <c r="HS205" s="790"/>
      <c r="HT205" s="790"/>
      <c r="HU205" s="790"/>
      <c r="HV205" s="790"/>
      <c r="HW205" s="790"/>
      <c r="HX205" s="790"/>
      <c r="HY205" s="790"/>
      <c r="HZ205" s="790"/>
      <c r="IA205" s="790"/>
      <c r="IB205" s="790"/>
      <c r="IC205" s="790"/>
      <c r="ID205" s="790"/>
      <c r="IE205" s="790"/>
      <c r="IF205" s="790"/>
      <c r="IG205" s="790"/>
      <c r="IH205" s="790"/>
      <c r="II205" s="790"/>
      <c r="IJ205" s="790"/>
      <c r="IK205" s="790"/>
      <c r="IL205" s="790"/>
      <c r="IM205" s="790"/>
      <c r="IN205" s="790"/>
      <c r="IO205" s="790"/>
      <c r="IP205" s="790"/>
      <c r="IQ205" s="790"/>
      <c r="IR205" s="790"/>
      <c r="IS205" s="790"/>
      <c r="IT205" s="790"/>
      <c r="IU205" s="790"/>
      <c r="IV205" s="790"/>
    </row>
    <row r="206" spans="1:256" s="471" customFormat="1" ht="15" customHeight="1">
      <c r="A206" s="790"/>
      <c r="B206" s="790"/>
      <c r="C206" s="790"/>
      <c r="D206" s="790"/>
      <c r="E206" s="790"/>
      <c r="F206" s="790"/>
      <c r="G206" s="790"/>
      <c r="H206" s="790"/>
      <c r="I206" s="883"/>
      <c r="J206" s="790"/>
      <c r="K206" s="790"/>
      <c r="L206" s="790"/>
      <c r="M206" s="790"/>
      <c r="N206" s="790"/>
      <c r="O206" s="790"/>
      <c r="P206" s="790"/>
      <c r="Q206" s="790"/>
      <c r="R206" s="790"/>
      <c r="S206" s="790"/>
      <c r="T206" s="790"/>
      <c r="U206" s="790"/>
      <c r="V206" s="790"/>
      <c r="W206" s="790"/>
      <c r="X206" s="790"/>
      <c r="Y206" s="790"/>
      <c r="Z206" s="790"/>
      <c r="AA206" s="790"/>
      <c r="AB206" s="790"/>
      <c r="AC206" s="790"/>
      <c r="AD206" s="790"/>
      <c r="AE206" s="790"/>
      <c r="AF206" s="790"/>
      <c r="AG206" s="790"/>
      <c r="AH206" s="790"/>
      <c r="AI206" s="790"/>
      <c r="AJ206" s="790"/>
      <c r="AK206" s="790"/>
      <c r="AL206" s="790"/>
      <c r="AM206" s="790"/>
      <c r="AN206" s="790"/>
      <c r="AO206" s="790"/>
      <c r="AP206" s="790"/>
      <c r="AQ206" s="790"/>
      <c r="AR206" s="790"/>
      <c r="AS206" s="790"/>
      <c r="AT206" s="790"/>
      <c r="AU206" s="790"/>
      <c r="AV206" s="790"/>
      <c r="AW206" s="790"/>
      <c r="AX206" s="790"/>
      <c r="AY206" s="790"/>
      <c r="AZ206" s="790"/>
      <c r="BA206" s="790"/>
      <c r="BB206" s="790"/>
      <c r="BC206" s="790"/>
      <c r="BD206" s="790"/>
      <c r="BE206" s="790"/>
      <c r="BF206" s="790"/>
      <c r="BG206" s="790"/>
      <c r="BH206" s="790"/>
      <c r="BI206" s="790"/>
      <c r="BJ206" s="790"/>
      <c r="BK206" s="790"/>
      <c r="BL206" s="790"/>
      <c r="BM206" s="790"/>
      <c r="BN206" s="790"/>
      <c r="BO206" s="790"/>
      <c r="BP206" s="790"/>
      <c r="BQ206" s="790"/>
      <c r="BR206" s="790"/>
      <c r="BS206" s="790"/>
      <c r="BT206" s="790"/>
      <c r="BU206" s="790"/>
      <c r="BV206" s="790"/>
      <c r="BW206" s="790"/>
      <c r="BX206" s="790"/>
      <c r="BY206" s="790"/>
      <c r="BZ206" s="790"/>
      <c r="CA206" s="790"/>
      <c r="CB206" s="790"/>
      <c r="CC206" s="790"/>
      <c r="CD206" s="790"/>
      <c r="CE206" s="790"/>
      <c r="CF206" s="790"/>
      <c r="CG206" s="790"/>
      <c r="CH206" s="790"/>
      <c r="CI206" s="790"/>
      <c r="CJ206" s="790"/>
      <c r="CK206" s="790"/>
      <c r="CL206" s="790"/>
      <c r="CM206" s="790"/>
      <c r="CN206" s="790"/>
      <c r="CO206" s="790"/>
      <c r="CP206" s="790"/>
      <c r="CQ206" s="790"/>
      <c r="CR206" s="790"/>
      <c r="CS206" s="790"/>
      <c r="CT206" s="790"/>
      <c r="CU206" s="790"/>
      <c r="CV206" s="790"/>
      <c r="CW206" s="790"/>
      <c r="CX206" s="790"/>
      <c r="CY206" s="790"/>
      <c r="CZ206" s="790"/>
      <c r="DA206" s="790"/>
      <c r="DB206" s="790"/>
      <c r="DC206" s="790"/>
      <c r="DD206" s="790"/>
      <c r="DE206" s="790"/>
      <c r="DF206" s="790"/>
      <c r="DG206" s="790"/>
      <c r="DH206" s="790"/>
      <c r="DI206" s="790"/>
      <c r="DJ206" s="790"/>
      <c r="DK206" s="790"/>
      <c r="DL206" s="790"/>
      <c r="DM206" s="790"/>
      <c r="DN206" s="790"/>
      <c r="DO206" s="790"/>
      <c r="DP206" s="790"/>
      <c r="DQ206" s="790"/>
      <c r="DR206" s="790"/>
      <c r="DS206" s="790"/>
      <c r="DT206" s="790"/>
      <c r="DU206" s="790"/>
      <c r="DV206" s="790"/>
      <c r="DW206" s="790"/>
      <c r="DX206" s="790"/>
      <c r="DY206" s="790"/>
      <c r="DZ206" s="790"/>
      <c r="EA206" s="790"/>
      <c r="EB206" s="790"/>
      <c r="EC206" s="790"/>
      <c r="ED206" s="790"/>
      <c r="EE206" s="790"/>
      <c r="EF206" s="790"/>
      <c r="EG206" s="790"/>
      <c r="EH206" s="790"/>
      <c r="EI206" s="790"/>
      <c r="EJ206" s="790"/>
      <c r="EK206" s="790"/>
      <c r="EL206" s="790"/>
      <c r="EM206" s="790"/>
      <c r="EN206" s="790"/>
      <c r="EO206" s="790"/>
      <c r="EP206" s="790"/>
      <c r="EQ206" s="790"/>
      <c r="ER206" s="790"/>
      <c r="ES206" s="790"/>
      <c r="ET206" s="790"/>
      <c r="EU206" s="790"/>
      <c r="EV206" s="790"/>
      <c r="EW206" s="790"/>
      <c r="EX206" s="790"/>
      <c r="EY206" s="790"/>
      <c r="EZ206" s="790"/>
      <c r="FA206" s="790"/>
      <c r="FB206" s="790"/>
      <c r="FC206" s="790"/>
      <c r="FD206" s="790"/>
      <c r="FE206" s="790"/>
      <c r="FF206" s="790"/>
      <c r="FG206" s="790"/>
      <c r="FH206" s="790"/>
      <c r="FI206" s="790"/>
      <c r="FJ206" s="790"/>
      <c r="FK206" s="790"/>
      <c r="FL206" s="790"/>
      <c r="FM206" s="790"/>
      <c r="FN206" s="790"/>
      <c r="FO206" s="790"/>
      <c r="FP206" s="790"/>
      <c r="FQ206" s="790"/>
      <c r="FR206" s="790"/>
      <c r="FS206" s="790"/>
      <c r="FT206" s="790"/>
      <c r="FU206" s="790"/>
      <c r="FV206" s="790"/>
      <c r="FW206" s="790"/>
      <c r="FX206" s="790"/>
      <c r="FY206" s="790"/>
      <c r="FZ206" s="790"/>
      <c r="GA206" s="790"/>
      <c r="GB206" s="790"/>
      <c r="GC206" s="790"/>
      <c r="GD206" s="790"/>
      <c r="GE206" s="790"/>
      <c r="GF206" s="790"/>
      <c r="GG206" s="790"/>
      <c r="GH206" s="790"/>
      <c r="GI206" s="790"/>
      <c r="GJ206" s="790"/>
      <c r="GK206" s="790"/>
      <c r="GL206" s="790"/>
      <c r="GM206" s="790"/>
      <c r="GN206" s="790"/>
      <c r="GO206" s="790"/>
      <c r="GP206" s="790"/>
      <c r="GQ206" s="790"/>
      <c r="GR206" s="790"/>
      <c r="GS206" s="790"/>
      <c r="GT206" s="790"/>
      <c r="GU206" s="790"/>
      <c r="GV206" s="790"/>
      <c r="GW206" s="790"/>
      <c r="GX206" s="790"/>
      <c r="GY206" s="790"/>
      <c r="GZ206" s="790"/>
      <c r="HA206" s="790"/>
      <c r="HB206" s="790"/>
      <c r="HC206" s="790"/>
      <c r="HD206" s="790"/>
      <c r="HE206" s="790"/>
      <c r="HF206" s="790"/>
      <c r="HG206" s="790"/>
      <c r="HH206" s="790"/>
      <c r="HI206" s="790"/>
      <c r="HJ206" s="790"/>
      <c r="HK206" s="790"/>
      <c r="HL206" s="790"/>
      <c r="HM206" s="790"/>
      <c r="HN206" s="790"/>
      <c r="HO206" s="790"/>
      <c r="HP206" s="790"/>
      <c r="HQ206" s="790"/>
      <c r="HR206" s="790"/>
      <c r="HS206" s="790"/>
      <c r="HT206" s="790"/>
      <c r="HU206" s="790"/>
      <c r="HV206" s="790"/>
      <c r="HW206" s="790"/>
      <c r="HX206" s="790"/>
      <c r="HY206" s="790"/>
      <c r="HZ206" s="790"/>
      <c r="IA206" s="790"/>
      <c r="IB206" s="790"/>
      <c r="IC206" s="790"/>
      <c r="ID206" s="790"/>
      <c r="IE206" s="790"/>
      <c r="IF206" s="790"/>
      <c r="IG206" s="790"/>
      <c r="IH206" s="790"/>
      <c r="II206" s="790"/>
      <c r="IJ206" s="790"/>
      <c r="IK206" s="790"/>
      <c r="IL206" s="790"/>
      <c r="IM206" s="790"/>
      <c r="IN206" s="790"/>
      <c r="IO206" s="790"/>
      <c r="IP206" s="790"/>
      <c r="IQ206" s="790"/>
      <c r="IR206" s="790"/>
      <c r="IS206" s="790"/>
      <c r="IT206" s="790"/>
      <c r="IU206" s="790"/>
      <c r="IV206" s="790"/>
    </row>
    <row r="207" spans="1:256" s="473" customFormat="1" ht="12.75">
      <c r="A207" s="790"/>
      <c r="B207" s="790"/>
      <c r="C207" s="790"/>
      <c r="D207" s="790"/>
      <c r="E207" s="790"/>
      <c r="F207" s="790"/>
      <c r="G207" s="790"/>
      <c r="H207" s="790"/>
      <c r="I207" s="883"/>
      <c r="J207" s="790"/>
      <c r="K207" s="790"/>
      <c r="L207" s="790"/>
      <c r="M207" s="790"/>
      <c r="N207" s="790"/>
      <c r="O207" s="790"/>
      <c r="P207" s="790"/>
      <c r="Q207" s="790"/>
      <c r="R207" s="790"/>
      <c r="S207" s="790"/>
      <c r="T207" s="790"/>
      <c r="U207" s="790"/>
      <c r="V207" s="790"/>
      <c r="W207" s="790"/>
      <c r="X207" s="790"/>
      <c r="Y207" s="790"/>
      <c r="Z207" s="790"/>
      <c r="AA207" s="790"/>
      <c r="AB207" s="790"/>
      <c r="AC207" s="790"/>
      <c r="AD207" s="790"/>
      <c r="AE207" s="790"/>
      <c r="AF207" s="790"/>
      <c r="AG207" s="790"/>
      <c r="AH207" s="790"/>
      <c r="AI207" s="790"/>
      <c r="AJ207" s="790"/>
      <c r="AK207" s="790"/>
      <c r="AL207" s="790"/>
      <c r="AM207" s="790"/>
      <c r="AN207" s="790"/>
      <c r="AO207" s="790"/>
      <c r="AP207" s="790"/>
      <c r="AQ207" s="790"/>
      <c r="AR207" s="790"/>
      <c r="AS207" s="790"/>
      <c r="AT207" s="790"/>
      <c r="AU207" s="790"/>
      <c r="AV207" s="790"/>
      <c r="AW207" s="790"/>
      <c r="AX207" s="790"/>
      <c r="AY207" s="790"/>
      <c r="AZ207" s="790"/>
      <c r="BA207" s="790"/>
      <c r="BB207" s="790"/>
      <c r="BC207" s="790"/>
      <c r="BD207" s="790"/>
      <c r="BE207" s="790"/>
      <c r="BF207" s="790"/>
      <c r="BG207" s="790"/>
      <c r="BH207" s="790"/>
      <c r="BI207" s="790"/>
      <c r="BJ207" s="790"/>
      <c r="BK207" s="790"/>
      <c r="BL207" s="790"/>
      <c r="BM207" s="790"/>
      <c r="BN207" s="790"/>
      <c r="BO207" s="790"/>
      <c r="BP207" s="790"/>
      <c r="BQ207" s="790"/>
      <c r="BR207" s="790"/>
      <c r="BS207" s="790"/>
      <c r="BT207" s="790"/>
      <c r="BU207" s="790"/>
      <c r="BV207" s="790"/>
      <c r="BW207" s="790"/>
      <c r="BX207" s="790"/>
      <c r="BY207" s="790"/>
      <c r="BZ207" s="790"/>
      <c r="CA207" s="790"/>
      <c r="CB207" s="790"/>
      <c r="CC207" s="790"/>
      <c r="CD207" s="790"/>
      <c r="CE207" s="790"/>
      <c r="CF207" s="790"/>
      <c r="CG207" s="790"/>
      <c r="CH207" s="790"/>
      <c r="CI207" s="790"/>
      <c r="CJ207" s="790"/>
      <c r="CK207" s="790"/>
      <c r="CL207" s="790"/>
      <c r="CM207" s="790"/>
      <c r="CN207" s="790"/>
      <c r="CO207" s="790"/>
      <c r="CP207" s="790"/>
      <c r="CQ207" s="790"/>
      <c r="CR207" s="790"/>
      <c r="CS207" s="790"/>
      <c r="CT207" s="790"/>
      <c r="CU207" s="790"/>
      <c r="CV207" s="790"/>
      <c r="CW207" s="790"/>
      <c r="CX207" s="790"/>
      <c r="CY207" s="790"/>
      <c r="CZ207" s="790"/>
      <c r="DA207" s="790"/>
      <c r="DB207" s="790"/>
      <c r="DC207" s="790"/>
      <c r="DD207" s="790"/>
      <c r="DE207" s="790"/>
      <c r="DF207" s="790"/>
      <c r="DG207" s="790"/>
      <c r="DH207" s="790"/>
      <c r="DI207" s="790"/>
      <c r="DJ207" s="790"/>
      <c r="DK207" s="790"/>
      <c r="DL207" s="790"/>
      <c r="DM207" s="790"/>
      <c r="DN207" s="790"/>
      <c r="DO207" s="790"/>
      <c r="DP207" s="790"/>
      <c r="DQ207" s="790"/>
      <c r="DR207" s="790"/>
      <c r="DS207" s="790"/>
      <c r="DT207" s="790"/>
      <c r="DU207" s="790"/>
      <c r="DV207" s="790"/>
      <c r="DW207" s="790"/>
      <c r="DX207" s="790"/>
      <c r="DY207" s="790"/>
      <c r="DZ207" s="790"/>
      <c r="EA207" s="790"/>
      <c r="EB207" s="790"/>
      <c r="EC207" s="790"/>
      <c r="ED207" s="790"/>
      <c r="EE207" s="790"/>
      <c r="EF207" s="790"/>
      <c r="EG207" s="790"/>
      <c r="EH207" s="790"/>
      <c r="EI207" s="790"/>
      <c r="EJ207" s="790"/>
      <c r="EK207" s="790"/>
      <c r="EL207" s="790"/>
      <c r="EM207" s="790"/>
      <c r="EN207" s="790"/>
      <c r="EO207" s="790"/>
      <c r="EP207" s="790"/>
      <c r="EQ207" s="790"/>
      <c r="ER207" s="790"/>
      <c r="ES207" s="790"/>
      <c r="ET207" s="790"/>
      <c r="EU207" s="790"/>
      <c r="EV207" s="790"/>
      <c r="EW207" s="790"/>
      <c r="EX207" s="790"/>
      <c r="EY207" s="790"/>
      <c r="EZ207" s="790"/>
      <c r="FA207" s="790"/>
      <c r="FB207" s="790"/>
      <c r="FC207" s="790"/>
      <c r="FD207" s="790"/>
      <c r="FE207" s="790"/>
      <c r="FF207" s="790"/>
      <c r="FG207" s="790"/>
      <c r="FH207" s="790"/>
      <c r="FI207" s="790"/>
      <c r="FJ207" s="790"/>
      <c r="FK207" s="790"/>
      <c r="FL207" s="790"/>
      <c r="FM207" s="790"/>
      <c r="FN207" s="790"/>
      <c r="FO207" s="790"/>
      <c r="FP207" s="790"/>
      <c r="FQ207" s="790"/>
      <c r="FR207" s="790"/>
      <c r="FS207" s="790"/>
      <c r="FT207" s="790"/>
      <c r="FU207" s="790"/>
      <c r="FV207" s="790"/>
      <c r="FW207" s="790"/>
      <c r="FX207" s="790"/>
      <c r="FY207" s="790"/>
      <c r="FZ207" s="790"/>
      <c r="GA207" s="790"/>
      <c r="GB207" s="790"/>
      <c r="GC207" s="790"/>
      <c r="GD207" s="790"/>
      <c r="GE207" s="790"/>
      <c r="GF207" s="790"/>
      <c r="GG207" s="790"/>
      <c r="GH207" s="790"/>
      <c r="GI207" s="790"/>
      <c r="GJ207" s="790"/>
      <c r="GK207" s="790"/>
      <c r="GL207" s="790"/>
      <c r="GM207" s="790"/>
      <c r="GN207" s="790"/>
      <c r="GO207" s="790"/>
      <c r="GP207" s="790"/>
      <c r="GQ207" s="790"/>
      <c r="GR207" s="790"/>
      <c r="GS207" s="790"/>
      <c r="GT207" s="790"/>
      <c r="GU207" s="790"/>
      <c r="GV207" s="790"/>
      <c r="GW207" s="790"/>
      <c r="GX207" s="790"/>
      <c r="GY207" s="790"/>
      <c r="GZ207" s="790"/>
      <c r="HA207" s="790"/>
      <c r="HB207" s="790"/>
      <c r="HC207" s="790"/>
      <c r="HD207" s="790"/>
      <c r="HE207" s="790"/>
      <c r="HF207" s="790"/>
      <c r="HG207" s="790"/>
      <c r="HH207" s="790"/>
      <c r="HI207" s="790"/>
      <c r="HJ207" s="790"/>
      <c r="HK207" s="790"/>
      <c r="HL207" s="790"/>
      <c r="HM207" s="790"/>
      <c r="HN207" s="790"/>
      <c r="HO207" s="790"/>
      <c r="HP207" s="790"/>
      <c r="HQ207" s="790"/>
      <c r="HR207" s="790"/>
      <c r="HS207" s="790"/>
      <c r="HT207" s="790"/>
      <c r="HU207" s="790"/>
      <c r="HV207" s="790"/>
      <c r="HW207" s="790"/>
      <c r="HX207" s="790"/>
      <c r="HY207" s="790"/>
      <c r="HZ207" s="790"/>
      <c r="IA207" s="790"/>
      <c r="IB207" s="790"/>
      <c r="IC207" s="790"/>
      <c r="ID207" s="790"/>
      <c r="IE207" s="790"/>
      <c r="IF207" s="790"/>
      <c r="IG207" s="790"/>
      <c r="IH207" s="790"/>
      <c r="II207" s="790"/>
      <c r="IJ207" s="790"/>
      <c r="IK207" s="790"/>
      <c r="IL207" s="790"/>
      <c r="IM207" s="790"/>
      <c r="IN207" s="790"/>
      <c r="IO207" s="790"/>
      <c r="IP207" s="790"/>
      <c r="IQ207" s="790"/>
      <c r="IR207" s="790"/>
      <c r="IS207" s="790"/>
      <c r="IT207" s="790"/>
      <c r="IU207" s="790"/>
      <c r="IV207" s="790"/>
    </row>
    <row r="208" spans="1:256" s="473" customFormat="1" ht="13.5" customHeight="1">
      <c r="A208" s="790"/>
      <c r="B208" s="790"/>
      <c r="C208" s="790"/>
      <c r="D208" s="790"/>
      <c r="E208" s="790"/>
      <c r="F208" s="790"/>
      <c r="G208" s="790"/>
      <c r="H208" s="790"/>
      <c r="I208" s="883"/>
      <c r="J208" s="790"/>
      <c r="K208" s="790"/>
      <c r="L208" s="790"/>
      <c r="M208" s="790"/>
      <c r="N208" s="790"/>
      <c r="O208" s="790"/>
      <c r="P208" s="790"/>
      <c r="Q208" s="790"/>
      <c r="R208" s="790"/>
      <c r="S208" s="790"/>
      <c r="T208" s="790"/>
      <c r="U208" s="790"/>
      <c r="V208" s="790"/>
      <c r="W208" s="790"/>
      <c r="X208" s="790"/>
      <c r="Y208" s="790"/>
      <c r="Z208" s="790"/>
      <c r="AA208" s="790"/>
      <c r="AB208" s="790"/>
      <c r="AC208" s="790"/>
      <c r="AD208" s="790"/>
      <c r="AE208" s="790"/>
      <c r="AF208" s="790"/>
      <c r="AG208" s="790"/>
      <c r="AH208" s="790"/>
      <c r="AI208" s="790"/>
      <c r="AJ208" s="790"/>
      <c r="AK208" s="790"/>
      <c r="AL208" s="790"/>
      <c r="AM208" s="790"/>
      <c r="AN208" s="790"/>
      <c r="AO208" s="790"/>
      <c r="AP208" s="790"/>
      <c r="AQ208" s="790"/>
      <c r="AR208" s="790"/>
      <c r="AS208" s="790"/>
      <c r="AT208" s="790"/>
      <c r="AU208" s="790"/>
      <c r="AV208" s="790"/>
      <c r="AW208" s="790"/>
      <c r="AX208" s="790"/>
      <c r="AY208" s="790"/>
      <c r="AZ208" s="790"/>
      <c r="BA208" s="790"/>
      <c r="BB208" s="790"/>
      <c r="BC208" s="790"/>
      <c r="BD208" s="790"/>
      <c r="BE208" s="790"/>
      <c r="BF208" s="790"/>
      <c r="BG208" s="790"/>
      <c r="BH208" s="790"/>
      <c r="BI208" s="790"/>
      <c r="BJ208" s="790"/>
      <c r="BK208" s="790"/>
      <c r="BL208" s="790"/>
      <c r="BM208" s="790"/>
      <c r="BN208" s="790"/>
      <c r="BO208" s="790"/>
      <c r="BP208" s="790"/>
      <c r="BQ208" s="790"/>
      <c r="BR208" s="790"/>
      <c r="BS208" s="790"/>
      <c r="BT208" s="790"/>
      <c r="BU208" s="790"/>
      <c r="BV208" s="790"/>
      <c r="BW208" s="790"/>
      <c r="BX208" s="790"/>
      <c r="BY208" s="790"/>
      <c r="BZ208" s="790"/>
      <c r="CA208" s="790"/>
      <c r="CB208" s="790"/>
      <c r="CC208" s="790"/>
      <c r="CD208" s="790"/>
      <c r="CE208" s="790"/>
      <c r="CF208" s="790"/>
      <c r="CG208" s="790"/>
      <c r="CH208" s="790"/>
      <c r="CI208" s="790"/>
      <c r="CJ208" s="790"/>
      <c r="CK208" s="790"/>
      <c r="CL208" s="790"/>
      <c r="CM208" s="790"/>
      <c r="CN208" s="790"/>
      <c r="CO208" s="790"/>
      <c r="CP208" s="790"/>
      <c r="CQ208" s="790"/>
      <c r="CR208" s="790"/>
      <c r="CS208" s="790"/>
      <c r="CT208" s="790"/>
      <c r="CU208" s="790"/>
      <c r="CV208" s="790"/>
      <c r="CW208" s="790"/>
      <c r="CX208" s="790"/>
      <c r="CY208" s="790"/>
      <c r="CZ208" s="790"/>
      <c r="DA208" s="790"/>
      <c r="DB208" s="790"/>
      <c r="DC208" s="790"/>
      <c r="DD208" s="790"/>
      <c r="DE208" s="790"/>
      <c r="DF208" s="790"/>
      <c r="DG208" s="790"/>
      <c r="DH208" s="790"/>
      <c r="DI208" s="790"/>
      <c r="DJ208" s="790"/>
      <c r="DK208" s="790"/>
      <c r="DL208" s="790"/>
      <c r="DM208" s="790"/>
      <c r="DN208" s="790"/>
      <c r="DO208" s="790"/>
      <c r="DP208" s="790"/>
      <c r="DQ208" s="790"/>
      <c r="DR208" s="790"/>
      <c r="DS208" s="790"/>
      <c r="DT208" s="790"/>
      <c r="DU208" s="790"/>
      <c r="DV208" s="790"/>
      <c r="DW208" s="790"/>
      <c r="DX208" s="790"/>
      <c r="DY208" s="790"/>
      <c r="DZ208" s="790"/>
      <c r="EA208" s="790"/>
      <c r="EB208" s="790"/>
      <c r="EC208" s="790"/>
      <c r="ED208" s="790"/>
      <c r="EE208" s="790"/>
      <c r="EF208" s="790"/>
      <c r="EG208" s="790"/>
      <c r="EH208" s="790"/>
      <c r="EI208" s="790"/>
      <c r="EJ208" s="790"/>
      <c r="EK208" s="790"/>
      <c r="EL208" s="790"/>
      <c r="EM208" s="790"/>
      <c r="EN208" s="790"/>
      <c r="EO208" s="790"/>
      <c r="EP208" s="790"/>
      <c r="EQ208" s="790"/>
      <c r="ER208" s="790"/>
      <c r="ES208" s="790"/>
      <c r="ET208" s="790"/>
      <c r="EU208" s="790"/>
      <c r="EV208" s="790"/>
      <c r="EW208" s="790"/>
      <c r="EX208" s="790"/>
      <c r="EY208" s="790"/>
      <c r="EZ208" s="790"/>
      <c r="FA208" s="790"/>
      <c r="FB208" s="790"/>
      <c r="FC208" s="790"/>
      <c r="FD208" s="790"/>
      <c r="FE208" s="790"/>
      <c r="FF208" s="790"/>
      <c r="FG208" s="790"/>
      <c r="FH208" s="790"/>
      <c r="FI208" s="790"/>
      <c r="FJ208" s="790"/>
      <c r="FK208" s="790"/>
      <c r="FL208" s="790"/>
      <c r="FM208" s="790"/>
      <c r="FN208" s="790"/>
      <c r="FO208" s="790"/>
      <c r="FP208" s="790"/>
      <c r="FQ208" s="790"/>
      <c r="FR208" s="790"/>
      <c r="FS208" s="790"/>
      <c r="FT208" s="790"/>
      <c r="FU208" s="790"/>
      <c r="FV208" s="790"/>
      <c r="FW208" s="790"/>
      <c r="FX208" s="790"/>
      <c r="FY208" s="790"/>
      <c r="FZ208" s="790"/>
      <c r="GA208" s="790"/>
      <c r="GB208" s="790"/>
      <c r="GC208" s="790"/>
      <c r="GD208" s="790"/>
      <c r="GE208" s="790"/>
      <c r="GF208" s="790"/>
      <c r="GG208" s="790"/>
      <c r="GH208" s="790"/>
      <c r="GI208" s="790"/>
      <c r="GJ208" s="790"/>
      <c r="GK208" s="790"/>
      <c r="GL208" s="790"/>
      <c r="GM208" s="790"/>
      <c r="GN208" s="790"/>
      <c r="GO208" s="790"/>
      <c r="GP208" s="790"/>
      <c r="GQ208" s="790"/>
      <c r="GR208" s="790"/>
      <c r="GS208" s="790"/>
      <c r="GT208" s="790"/>
      <c r="GU208" s="790"/>
      <c r="GV208" s="790"/>
      <c r="GW208" s="790"/>
      <c r="GX208" s="790"/>
      <c r="GY208" s="790"/>
      <c r="GZ208" s="790"/>
      <c r="HA208" s="790"/>
      <c r="HB208" s="790"/>
      <c r="HC208" s="790"/>
      <c r="HD208" s="790"/>
      <c r="HE208" s="790"/>
      <c r="HF208" s="790"/>
      <c r="HG208" s="790"/>
      <c r="HH208" s="790"/>
      <c r="HI208" s="790"/>
      <c r="HJ208" s="790"/>
      <c r="HK208" s="790"/>
      <c r="HL208" s="790"/>
      <c r="HM208" s="790"/>
      <c r="HN208" s="790"/>
      <c r="HO208" s="790"/>
      <c r="HP208" s="790"/>
      <c r="HQ208" s="790"/>
      <c r="HR208" s="790"/>
      <c r="HS208" s="790"/>
      <c r="HT208" s="790"/>
      <c r="HU208" s="790"/>
      <c r="HV208" s="790"/>
      <c r="HW208" s="790"/>
      <c r="HX208" s="790"/>
      <c r="HY208" s="790"/>
      <c r="HZ208" s="790"/>
      <c r="IA208" s="790"/>
      <c r="IB208" s="790"/>
      <c r="IC208" s="790"/>
      <c r="ID208" s="790"/>
      <c r="IE208" s="790"/>
      <c r="IF208" s="790"/>
      <c r="IG208" s="790"/>
      <c r="IH208" s="790"/>
      <c r="II208" s="790"/>
      <c r="IJ208" s="790"/>
      <c r="IK208" s="790"/>
      <c r="IL208" s="790"/>
      <c r="IM208" s="790"/>
      <c r="IN208" s="790"/>
      <c r="IO208" s="790"/>
      <c r="IP208" s="790"/>
      <c r="IQ208" s="790"/>
      <c r="IR208" s="790"/>
      <c r="IS208" s="790"/>
      <c r="IT208" s="790"/>
      <c r="IU208" s="790"/>
      <c r="IV208" s="790"/>
    </row>
    <row r="209" spans="1:256" s="473" customFormat="1" ht="27" customHeight="1">
      <c r="A209" s="790"/>
      <c r="B209" s="790"/>
      <c r="C209" s="790"/>
      <c r="D209" s="790"/>
      <c r="E209" s="790"/>
      <c r="F209" s="790"/>
      <c r="G209" s="790"/>
      <c r="H209" s="790"/>
      <c r="I209" s="883"/>
      <c r="J209" s="790"/>
      <c r="K209" s="790"/>
      <c r="L209" s="790"/>
      <c r="M209" s="790"/>
      <c r="N209" s="790"/>
      <c r="O209" s="790"/>
      <c r="P209" s="790"/>
      <c r="Q209" s="790"/>
      <c r="R209" s="790"/>
      <c r="S209" s="790"/>
      <c r="T209" s="790"/>
      <c r="U209" s="790"/>
      <c r="V209" s="790"/>
      <c r="W209" s="790"/>
      <c r="X209" s="790"/>
      <c r="Y209" s="790"/>
      <c r="Z209" s="790"/>
      <c r="AA209" s="790"/>
      <c r="AB209" s="790"/>
      <c r="AC209" s="790"/>
      <c r="AD209" s="790"/>
      <c r="AE209" s="790"/>
      <c r="AF209" s="790"/>
      <c r="AG209" s="790"/>
      <c r="AH209" s="790"/>
      <c r="AI209" s="790"/>
      <c r="AJ209" s="790"/>
      <c r="AK209" s="790"/>
      <c r="AL209" s="790"/>
      <c r="AM209" s="790"/>
      <c r="AN209" s="790"/>
      <c r="AO209" s="790"/>
      <c r="AP209" s="790"/>
      <c r="AQ209" s="790"/>
      <c r="AR209" s="790"/>
      <c r="AS209" s="790"/>
      <c r="AT209" s="790"/>
      <c r="AU209" s="790"/>
      <c r="AV209" s="790"/>
      <c r="AW209" s="790"/>
      <c r="AX209" s="790"/>
      <c r="AY209" s="790"/>
      <c r="AZ209" s="790"/>
      <c r="BA209" s="790"/>
      <c r="BB209" s="790"/>
      <c r="BC209" s="790"/>
      <c r="BD209" s="790"/>
      <c r="BE209" s="790"/>
      <c r="BF209" s="790"/>
      <c r="BG209" s="790"/>
      <c r="BH209" s="790"/>
      <c r="BI209" s="790"/>
      <c r="BJ209" s="790"/>
      <c r="BK209" s="790"/>
      <c r="BL209" s="790"/>
      <c r="BM209" s="790"/>
      <c r="BN209" s="790"/>
      <c r="BO209" s="790"/>
      <c r="BP209" s="790"/>
      <c r="BQ209" s="790"/>
      <c r="BR209" s="790"/>
      <c r="BS209" s="790"/>
      <c r="BT209" s="790"/>
      <c r="BU209" s="790"/>
      <c r="BV209" s="790"/>
      <c r="BW209" s="790"/>
      <c r="BX209" s="790"/>
      <c r="BY209" s="790"/>
      <c r="BZ209" s="790"/>
      <c r="CA209" s="790"/>
      <c r="CB209" s="790"/>
      <c r="CC209" s="790"/>
      <c r="CD209" s="790"/>
      <c r="CE209" s="790"/>
      <c r="CF209" s="790"/>
      <c r="CG209" s="790"/>
      <c r="CH209" s="790"/>
      <c r="CI209" s="790"/>
      <c r="CJ209" s="790"/>
      <c r="CK209" s="790"/>
      <c r="CL209" s="790"/>
      <c r="CM209" s="790"/>
      <c r="CN209" s="790"/>
      <c r="CO209" s="790"/>
      <c r="CP209" s="790"/>
      <c r="CQ209" s="790"/>
      <c r="CR209" s="790"/>
      <c r="CS209" s="790"/>
      <c r="CT209" s="790"/>
      <c r="CU209" s="790"/>
      <c r="CV209" s="790"/>
      <c r="CW209" s="790"/>
      <c r="CX209" s="790"/>
      <c r="CY209" s="790"/>
      <c r="CZ209" s="790"/>
      <c r="DA209" s="790"/>
      <c r="DB209" s="790"/>
      <c r="DC209" s="790"/>
      <c r="DD209" s="790"/>
      <c r="DE209" s="790"/>
      <c r="DF209" s="790"/>
      <c r="DG209" s="790"/>
      <c r="DH209" s="790"/>
      <c r="DI209" s="790"/>
      <c r="DJ209" s="790"/>
      <c r="DK209" s="790"/>
      <c r="DL209" s="790"/>
      <c r="DM209" s="790"/>
      <c r="DN209" s="790"/>
      <c r="DO209" s="790"/>
      <c r="DP209" s="790"/>
      <c r="DQ209" s="790"/>
      <c r="DR209" s="790"/>
      <c r="DS209" s="790"/>
      <c r="DT209" s="790"/>
      <c r="DU209" s="790"/>
      <c r="DV209" s="790"/>
      <c r="DW209" s="790"/>
      <c r="DX209" s="790"/>
      <c r="DY209" s="790"/>
      <c r="DZ209" s="790"/>
      <c r="EA209" s="790"/>
      <c r="EB209" s="790"/>
      <c r="EC209" s="790"/>
      <c r="ED209" s="790"/>
      <c r="EE209" s="790"/>
      <c r="EF209" s="790"/>
      <c r="EG209" s="790"/>
      <c r="EH209" s="790"/>
      <c r="EI209" s="790"/>
      <c r="EJ209" s="790"/>
      <c r="EK209" s="790"/>
      <c r="EL209" s="790"/>
      <c r="EM209" s="790"/>
      <c r="EN209" s="790"/>
      <c r="EO209" s="790"/>
      <c r="EP209" s="790"/>
      <c r="EQ209" s="790"/>
      <c r="ER209" s="790"/>
      <c r="ES209" s="790"/>
      <c r="ET209" s="790"/>
      <c r="EU209" s="790"/>
      <c r="EV209" s="790"/>
      <c r="EW209" s="790"/>
      <c r="EX209" s="790"/>
      <c r="EY209" s="790"/>
      <c r="EZ209" s="790"/>
      <c r="FA209" s="790"/>
      <c r="FB209" s="790"/>
      <c r="FC209" s="790"/>
      <c r="FD209" s="790"/>
      <c r="FE209" s="790"/>
      <c r="FF209" s="790"/>
      <c r="FG209" s="790"/>
      <c r="FH209" s="790"/>
      <c r="FI209" s="790"/>
      <c r="FJ209" s="790"/>
      <c r="FK209" s="790"/>
      <c r="FL209" s="790"/>
      <c r="FM209" s="790"/>
      <c r="FN209" s="790"/>
      <c r="FO209" s="790"/>
      <c r="FP209" s="790"/>
      <c r="FQ209" s="790"/>
      <c r="FR209" s="790"/>
      <c r="FS209" s="790"/>
      <c r="FT209" s="790"/>
      <c r="FU209" s="790"/>
      <c r="FV209" s="790"/>
      <c r="FW209" s="790"/>
      <c r="FX209" s="790"/>
      <c r="FY209" s="790"/>
      <c r="FZ209" s="790"/>
      <c r="GA209" s="790"/>
      <c r="GB209" s="790"/>
      <c r="GC209" s="790"/>
      <c r="GD209" s="790"/>
      <c r="GE209" s="790"/>
      <c r="GF209" s="790"/>
      <c r="GG209" s="790"/>
      <c r="GH209" s="790"/>
      <c r="GI209" s="790"/>
      <c r="GJ209" s="790"/>
      <c r="GK209" s="790"/>
      <c r="GL209" s="790"/>
      <c r="GM209" s="790"/>
      <c r="GN209" s="790"/>
      <c r="GO209" s="790"/>
      <c r="GP209" s="790"/>
      <c r="GQ209" s="790"/>
      <c r="GR209" s="790"/>
      <c r="GS209" s="790"/>
      <c r="GT209" s="790"/>
      <c r="GU209" s="790"/>
      <c r="GV209" s="790"/>
      <c r="GW209" s="790"/>
      <c r="GX209" s="790"/>
      <c r="GY209" s="790"/>
      <c r="GZ209" s="790"/>
      <c r="HA209" s="790"/>
      <c r="HB209" s="790"/>
      <c r="HC209" s="790"/>
      <c r="HD209" s="790"/>
      <c r="HE209" s="790"/>
      <c r="HF209" s="790"/>
      <c r="HG209" s="790"/>
      <c r="HH209" s="790"/>
      <c r="HI209" s="790"/>
      <c r="HJ209" s="790"/>
      <c r="HK209" s="790"/>
      <c r="HL209" s="790"/>
      <c r="HM209" s="790"/>
      <c r="HN209" s="790"/>
      <c r="HO209" s="790"/>
      <c r="HP209" s="790"/>
      <c r="HQ209" s="790"/>
      <c r="HR209" s="790"/>
      <c r="HS209" s="790"/>
      <c r="HT209" s="790"/>
      <c r="HU209" s="790"/>
      <c r="HV209" s="790"/>
      <c r="HW209" s="790"/>
      <c r="HX209" s="790"/>
      <c r="HY209" s="790"/>
      <c r="HZ209" s="790"/>
      <c r="IA209" s="790"/>
      <c r="IB209" s="790"/>
      <c r="IC209" s="790"/>
      <c r="ID209" s="790"/>
      <c r="IE209" s="790"/>
      <c r="IF209" s="790"/>
      <c r="IG209" s="790"/>
      <c r="IH209" s="790"/>
      <c r="II209" s="790"/>
      <c r="IJ209" s="790"/>
      <c r="IK209" s="790"/>
      <c r="IL209" s="790"/>
      <c r="IM209" s="790"/>
      <c r="IN209" s="790"/>
      <c r="IO209" s="790"/>
      <c r="IP209" s="790"/>
      <c r="IQ209" s="790"/>
      <c r="IR209" s="790"/>
      <c r="IS209" s="790"/>
      <c r="IT209" s="790"/>
      <c r="IU209" s="790"/>
      <c r="IV209" s="790"/>
    </row>
    <row r="210" spans="1:256" s="473" customFormat="1" ht="13.5" customHeight="1">
      <c r="A210" s="790"/>
      <c r="B210" s="790"/>
      <c r="C210" s="790"/>
      <c r="D210" s="790"/>
      <c r="E210" s="790"/>
      <c r="F210" s="790"/>
      <c r="G210" s="790"/>
      <c r="H210" s="790"/>
      <c r="I210" s="887"/>
      <c r="J210" s="790"/>
      <c r="K210" s="790"/>
      <c r="L210" s="790"/>
      <c r="M210" s="790"/>
      <c r="N210" s="790"/>
      <c r="O210" s="790"/>
      <c r="P210" s="790"/>
      <c r="Q210" s="790"/>
      <c r="R210" s="790"/>
      <c r="S210" s="790"/>
      <c r="T210" s="790"/>
      <c r="U210" s="790"/>
      <c r="V210" s="790"/>
      <c r="W210" s="790"/>
      <c r="X210" s="790"/>
      <c r="Y210" s="790"/>
      <c r="Z210" s="790"/>
      <c r="AA210" s="790"/>
      <c r="AB210" s="790"/>
      <c r="AC210" s="790"/>
      <c r="AD210" s="790"/>
      <c r="AE210" s="790"/>
      <c r="AF210" s="790"/>
      <c r="AG210" s="790"/>
      <c r="AH210" s="790"/>
      <c r="AI210" s="790"/>
      <c r="AJ210" s="790"/>
      <c r="AK210" s="790"/>
      <c r="AL210" s="790"/>
      <c r="AM210" s="790"/>
      <c r="AN210" s="790"/>
      <c r="AO210" s="790"/>
      <c r="AP210" s="790"/>
      <c r="AQ210" s="790"/>
      <c r="AR210" s="790"/>
      <c r="AS210" s="790"/>
      <c r="AT210" s="790"/>
      <c r="AU210" s="790"/>
      <c r="AV210" s="790"/>
      <c r="AW210" s="790"/>
      <c r="AX210" s="790"/>
      <c r="AY210" s="790"/>
      <c r="AZ210" s="790"/>
      <c r="BA210" s="790"/>
      <c r="BB210" s="790"/>
      <c r="BC210" s="790"/>
      <c r="BD210" s="790"/>
      <c r="BE210" s="790"/>
      <c r="BF210" s="790"/>
      <c r="BG210" s="790"/>
      <c r="BH210" s="790"/>
      <c r="BI210" s="790"/>
      <c r="BJ210" s="790"/>
      <c r="BK210" s="790"/>
      <c r="BL210" s="790"/>
      <c r="BM210" s="790"/>
      <c r="BN210" s="790"/>
      <c r="BO210" s="790"/>
      <c r="BP210" s="790"/>
      <c r="BQ210" s="790"/>
      <c r="BR210" s="790"/>
      <c r="BS210" s="790"/>
      <c r="BT210" s="790"/>
      <c r="BU210" s="790"/>
      <c r="BV210" s="790"/>
      <c r="BW210" s="790"/>
      <c r="BX210" s="790"/>
      <c r="BY210" s="790"/>
      <c r="BZ210" s="790"/>
      <c r="CA210" s="790"/>
      <c r="CB210" s="790"/>
      <c r="CC210" s="790"/>
      <c r="CD210" s="790"/>
      <c r="CE210" s="790"/>
      <c r="CF210" s="790"/>
      <c r="CG210" s="790"/>
      <c r="CH210" s="790"/>
      <c r="CI210" s="790"/>
      <c r="CJ210" s="790"/>
      <c r="CK210" s="790"/>
      <c r="CL210" s="790"/>
      <c r="CM210" s="790"/>
      <c r="CN210" s="790"/>
      <c r="CO210" s="790"/>
      <c r="CP210" s="790"/>
      <c r="CQ210" s="790"/>
      <c r="CR210" s="790"/>
      <c r="CS210" s="790"/>
      <c r="CT210" s="790"/>
      <c r="CU210" s="790"/>
      <c r="CV210" s="790"/>
      <c r="CW210" s="790"/>
      <c r="CX210" s="790"/>
      <c r="CY210" s="790"/>
      <c r="CZ210" s="790"/>
      <c r="DA210" s="790"/>
      <c r="DB210" s="790"/>
      <c r="DC210" s="790"/>
      <c r="DD210" s="790"/>
      <c r="DE210" s="790"/>
      <c r="DF210" s="790"/>
      <c r="DG210" s="790"/>
      <c r="DH210" s="790"/>
      <c r="DI210" s="790"/>
      <c r="DJ210" s="790"/>
      <c r="DK210" s="790"/>
      <c r="DL210" s="790"/>
      <c r="DM210" s="790"/>
      <c r="DN210" s="790"/>
      <c r="DO210" s="790"/>
      <c r="DP210" s="790"/>
      <c r="DQ210" s="790"/>
      <c r="DR210" s="790"/>
      <c r="DS210" s="790"/>
      <c r="DT210" s="790"/>
      <c r="DU210" s="790"/>
      <c r="DV210" s="790"/>
      <c r="DW210" s="790"/>
      <c r="DX210" s="790"/>
      <c r="DY210" s="790"/>
      <c r="DZ210" s="790"/>
      <c r="EA210" s="790"/>
      <c r="EB210" s="790"/>
      <c r="EC210" s="790"/>
      <c r="ED210" s="790"/>
      <c r="EE210" s="790"/>
      <c r="EF210" s="790"/>
      <c r="EG210" s="790"/>
      <c r="EH210" s="790"/>
      <c r="EI210" s="790"/>
      <c r="EJ210" s="790"/>
      <c r="EK210" s="790"/>
      <c r="EL210" s="790"/>
      <c r="EM210" s="790"/>
      <c r="EN210" s="790"/>
      <c r="EO210" s="790"/>
      <c r="EP210" s="790"/>
      <c r="EQ210" s="790"/>
      <c r="ER210" s="790"/>
      <c r="ES210" s="790"/>
      <c r="ET210" s="790"/>
      <c r="EU210" s="790"/>
      <c r="EV210" s="790"/>
      <c r="EW210" s="790"/>
      <c r="EX210" s="790"/>
      <c r="EY210" s="790"/>
      <c r="EZ210" s="790"/>
      <c r="FA210" s="790"/>
      <c r="FB210" s="790"/>
      <c r="FC210" s="790"/>
      <c r="FD210" s="790"/>
      <c r="FE210" s="790"/>
      <c r="FF210" s="790"/>
      <c r="FG210" s="790"/>
      <c r="FH210" s="790"/>
      <c r="FI210" s="790"/>
      <c r="FJ210" s="790"/>
      <c r="FK210" s="790"/>
      <c r="FL210" s="790"/>
      <c r="FM210" s="790"/>
      <c r="FN210" s="790"/>
      <c r="FO210" s="790"/>
      <c r="FP210" s="790"/>
      <c r="FQ210" s="790"/>
      <c r="FR210" s="790"/>
      <c r="FS210" s="790"/>
      <c r="FT210" s="790"/>
      <c r="FU210" s="790"/>
      <c r="FV210" s="790"/>
      <c r="FW210" s="790"/>
      <c r="FX210" s="790"/>
      <c r="FY210" s="790"/>
      <c r="FZ210" s="790"/>
      <c r="GA210" s="790"/>
      <c r="GB210" s="790"/>
      <c r="GC210" s="790"/>
      <c r="GD210" s="790"/>
      <c r="GE210" s="790"/>
      <c r="GF210" s="790"/>
      <c r="GG210" s="790"/>
      <c r="GH210" s="790"/>
      <c r="GI210" s="790"/>
      <c r="GJ210" s="790"/>
      <c r="GK210" s="790"/>
      <c r="GL210" s="790"/>
      <c r="GM210" s="790"/>
      <c r="GN210" s="790"/>
      <c r="GO210" s="790"/>
      <c r="GP210" s="790"/>
      <c r="GQ210" s="790"/>
      <c r="GR210" s="790"/>
      <c r="GS210" s="790"/>
      <c r="GT210" s="790"/>
      <c r="GU210" s="790"/>
      <c r="GV210" s="790"/>
      <c r="GW210" s="790"/>
      <c r="GX210" s="790"/>
      <c r="GY210" s="790"/>
      <c r="GZ210" s="790"/>
      <c r="HA210" s="790"/>
      <c r="HB210" s="790"/>
      <c r="HC210" s="790"/>
      <c r="HD210" s="790"/>
      <c r="HE210" s="790"/>
      <c r="HF210" s="790"/>
      <c r="HG210" s="790"/>
      <c r="HH210" s="790"/>
      <c r="HI210" s="790"/>
      <c r="HJ210" s="790"/>
      <c r="HK210" s="790"/>
      <c r="HL210" s="790"/>
      <c r="HM210" s="790"/>
      <c r="HN210" s="790"/>
      <c r="HO210" s="790"/>
      <c r="HP210" s="790"/>
      <c r="HQ210" s="790"/>
      <c r="HR210" s="790"/>
      <c r="HS210" s="790"/>
      <c r="HT210" s="790"/>
      <c r="HU210" s="790"/>
      <c r="HV210" s="790"/>
      <c r="HW210" s="790"/>
      <c r="HX210" s="790"/>
      <c r="HY210" s="790"/>
      <c r="HZ210" s="790"/>
      <c r="IA210" s="790"/>
      <c r="IB210" s="790"/>
      <c r="IC210" s="790"/>
      <c r="ID210" s="790"/>
      <c r="IE210" s="790"/>
      <c r="IF210" s="790"/>
      <c r="IG210" s="790"/>
      <c r="IH210" s="790"/>
      <c r="II210" s="790"/>
      <c r="IJ210" s="790"/>
      <c r="IK210" s="790"/>
      <c r="IL210" s="790"/>
      <c r="IM210" s="790"/>
      <c r="IN210" s="790"/>
      <c r="IO210" s="790"/>
      <c r="IP210" s="790"/>
      <c r="IQ210" s="790"/>
      <c r="IR210" s="790"/>
      <c r="IS210" s="790"/>
      <c r="IT210" s="790"/>
      <c r="IU210" s="790"/>
      <c r="IV210" s="790"/>
    </row>
    <row r="211" spans="1:256" s="473" customFormat="1" ht="27" customHeight="1">
      <c r="A211" s="790"/>
      <c r="B211" s="790"/>
      <c r="C211" s="790"/>
      <c r="D211" s="790"/>
      <c r="E211" s="790"/>
      <c r="F211" s="790"/>
      <c r="G211" s="790"/>
      <c r="H211" s="790"/>
      <c r="I211" s="127"/>
      <c r="J211" s="790"/>
      <c r="K211" s="790"/>
      <c r="L211" s="790"/>
      <c r="M211" s="790"/>
      <c r="N211" s="790"/>
      <c r="O211" s="790"/>
      <c r="P211" s="790"/>
      <c r="Q211" s="790"/>
      <c r="R211" s="790"/>
      <c r="S211" s="790"/>
      <c r="T211" s="790"/>
      <c r="U211" s="790"/>
      <c r="V211" s="790"/>
      <c r="W211" s="790"/>
      <c r="X211" s="790"/>
      <c r="Y211" s="790"/>
      <c r="Z211" s="790"/>
      <c r="AA211" s="790"/>
      <c r="AB211" s="790"/>
      <c r="AC211" s="790"/>
      <c r="AD211" s="790"/>
      <c r="AE211" s="790"/>
      <c r="AF211" s="790"/>
      <c r="AG211" s="790"/>
      <c r="AH211" s="790"/>
      <c r="AI211" s="790"/>
      <c r="AJ211" s="790"/>
      <c r="AK211" s="790"/>
      <c r="AL211" s="790"/>
      <c r="AM211" s="790"/>
      <c r="AN211" s="790"/>
      <c r="AO211" s="790"/>
      <c r="AP211" s="790"/>
      <c r="AQ211" s="790"/>
      <c r="AR211" s="790"/>
      <c r="AS211" s="790"/>
      <c r="AT211" s="790"/>
      <c r="AU211" s="790"/>
      <c r="AV211" s="790"/>
      <c r="AW211" s="790"/>
      <c r="AX211" s="790"/>
      <c r="AY211" s="790"/>
      <c r="AZ211" s="790"/>
      <c r="BA211" s="790"/>
      <c r="BB211" s="790"/>
      <c r="BC211" s="790"/>
      <c r="BD211" s="790"/>
      <c r="BE211" s="790"/>
      <c r="BF211" s="790"/>
      <c r="BG211" s="790"/>
      <c r="BH211" s="790"/>
      <c r="BI211" s="790"/>
      <c r="BJ211" s="790"/>
      <c r="BK211" s="790"/>
      <c r="BL211" s="790"/>
      <c r="BM211" s="790"/>
      <c r="BN211" s="790"/>
      <c r="BO211" s="790"/>
      <c r="BP211" s="790"/>
      <c r="BQ211" s="790"/>
      <c r="BR211" s="790"/>
      <c r="BS211" s="790"/>
      <c r="BT211" s="790"/>
      <c r="BU211" s="790"/>
      <c r="BV211" s="790"/>
      <c r="BW211" s="790"/>
      <c r="BX211" s="790"/>
      <c r="BY211" s="790"/>
      <c r="BZ211" s="790"/>
      <c r="CA211" s="790"/>
      <c r="CB211" s="790"/>
      <c r="CC211" s="790"/>
      <c r="CD211" s="790"/>
      <c r="CE211" s="790"/>
      <c r="CF211" s="790"/>
      <c r="CG211" s="790"/>
      <c r="CH211" s="790"/>
      <c r="CI211" s="790"/>
      <c r="CJ211" s="790"/>
      <c r="CK211" s="790"/>
      <c r="CL211" s="790"/>
      <c r="CM211" s="790"/>
      <c r="CN211" s="790"/>
      <c r="CO211" s="790"/>
      <c r="CP211" s="790"/>
      <c r="CQ211" s="790"/>
      <c r="CR211" s="790"/>
      <c r="CS211" s="790"/>
      <c r="CT211" s="790"/>
      <c r="CU211" s="790"/>
      <c r="CV211" s="790"/>
      <c r="CW211" s="790"/>
      <c r="CX211" s="790"/>
      <c r="CY211" s="790"/>
      <c r="CZ211" s="790"/>
      <c r="DA211" s="790"/>
      <c r="DB211" s="790"/>
      <c r="DC211" s="790"/>
      <c r="DD211" s="790"/>
      <c r="DE211" s="790"/>
      <c r="DF211" s="790"/>
      <c r="DG211" s="790"/>
      <c r="DH211" s="790"/>
      <c r="DI211" s="790"/>
      <c r="DJ211" s="790"/>
      <c r="DK211" s="790"/>
      <c r="DL211" s="790"/>
      <c r="DM211" s="790"/>
      <c r="DN211" s="790"/>
      <c r="DO211" s="790"/>
      <c r="DP211" s="790"/>
      <c r="DQ211" s="790"/>
      <c r="DR211" s="790"/>
      <c r="DS211" s="790"/>
      <c r="DT211" s="790"/>
      <c r="DU211" s="790"/>
      <c r="DV211" s="790"/>
      <c r="DW211" s="790"/>
      <c r="DX211" s="790"/>
      <c r="DY211" s="790"/>
      <c r="DZ211" s="790"/>
      <c r="EA211" s="790"/>
      <c r="EB211" s="790"/>
      <c r="EC211" s="790"/>
      <c r="ED211" s="790"/>
      <c r="EE211" s="790"/>
      <c r="EF211" s="790"/>
      <c r="EG211" s="790"/>
      <c r="EH211" s="790"/>
      <c r="EI211" s="790"/>
      <c r="EJ211" s="790"/>
      <c r="EK211" s="790"/>
      <c r="EL211" s="790"/>
      <c r="EM211" s="790"/>
      <c r="EN211" s="790"/>
      <c r="EO211" s="790"/>
      <c r="EP211" s="790"/>
      <c r="EQ211" s="790"/>
      <c r="ER211" s="790"/>
      <c r="ES211" s="790"/>
      <c r="ET211" s="790"/>
      <c r="EU211" s="790"/>
      <c r="EV211" s="790"/>
      <c r="EW211" s="790"/>
      <c r="EX211" s="790"/>
      <c r="EY211" s="790"/>
      <c r="EZ211" s="790"/>
      <c r="FA211" s="790"/>
      <c r="FB211" s="790"/>
      <c r="FC211" s="790"/>
      <c r="FD211" s="790"/>
      <c r="FE211" s="790"/>
      <c r="FF211" s="790"/>
      <c r="FG211" s="790"/>
      <c r="FH211" s="790"/>
      <c r="FI211" s="790"/>
      <c r="FJ211" s="790"/>
      <c r="FK211" s="790"/>
      <c r="FL211" s="790"/>
      <c r="FM211" s="790"/>
      <c r="FN211" s="790"/>
      <c r="FO211" s="790"/>
      <c r="FP211" s="790"/>
      <c r="FQ211" s="790"/>
      <c r="FR211" s="790"/>
      <c r="FS211" s="790"/>
      <c r="FT211" s="790"/>
      <c r="FU211" s="790"/>
      <c r="FV211" s="790"/>
      <c r="FW211" s="790"/>
      <c r="FX211" s="790"/>
      <c r="FY211" s="790"/>
      <c r="FZ211" s="790"/>
      <c r="GA211" s="790"/>
      <c r="GB211" s="790"/>
      <c r="GC211" s="790"/>
      <c r="GD211" s="790"/>
      <c r="GE211" s="790"/>
      <c r="GF211" s="790"/>
      <c r="GG211" s="790"/>
      <c r="GH211" s="790"/>
      <c r="GI211" s="790"/>
      <c r="GJ211" s="790"/>
      <c r="GK211" s="790"/>
      <c r="GL211" s="790"/>
      <c r="GM211" s="790"/>
      <c r="GN211" s="790"/>
      <c r="GO211" s="790"/>
      <c r="GP211" s="790"/>
      <c r="GQ211" s="790"/>
      <c r="GR211" s="790"/>
      <c r="GS211" s="790"/>
      <c r="GT211" s="790"/>
      <c r="GU211" s="790"/>
      <c r="GV211" s="790"/>
      <c r="GW211" s="790"/>
      <c r="GX211" s="790"/>
      <c r="GY211" s="790"/>
      <c r="GZ211" s="790"/>
      <c r="HA211" s="790"/>
      <c r="HB211" s="790"/>
      <c r="HC211" s="790"/>
      <c r="HD211" s="790"/>
      <c r="HE211" s="790"/>
      <c r="HF211" s="790"/>
      <c r="HG211" s="790"/>
      <c r="HH211" s="790"/>
      <c r="HI211" s="790"/>
      <c r="HJ211" s="790"/>
      <c r="HK211" s="790"/>
      <c r="HL211" s="790"/>
      <c r="HM211" s="790"/>
      <c r="HN211" s="790"/>
      <c r="HO211" s="790"/>
      <c r="HP211" s="790"/>
      <c r="HQ211" s="790"/>
      <c r="HR211" s="790"/>
      <c r="HS211" s="790"/>
      <c r="HT211" s="790"/>
      <c r="HU211" s="790"/>
      <c r="HV211" s="790"/>
      <c r="HW211" s="790"/>
      <c r="HX211" s="790"/>
      <c r="HY211" s="790"/>
      <c r="HZ211" s="790"/>
      <c r="IA211" s="790"/>
      <c r="IB211" s="790"/>
      <c r="IC211" s="790"/>
      <c r="ID211" s="790"/>
      <c r="IE211" s="790"/>
      <c r="IF211" s="790"/>
      <c r="IG211" s="790"/>
      <c r="IH211" s="790"/>
      <c r="II211" s="790"/>
      <c r="IJ211" s="790"/>
      <c r="IK211" s="790"/>
      <c r="IL211" s="790"/>
      <c r="IM211" s="790"/>
      <c r="IN211" s="790"/>
      <c r="IO211" s="790"/>
      <c r="IP211" s="790"/>
      <c r="IQ211" s="790"/>
      <c r="IR211" s="790"/>
      <c r="IS211" s="790"/>
      <c r="IT211" s="790"/>
      <c r="IU211" s="790"/>
      <c r="IV211" s="790"/>
    </row>
    <row r="212" spans="1:256" s="473" customFormat="1" ht="27" customHeight="1">
      <c r="A212" s="790"/>
      <c r="B212" s="790"/>
      <c r="C212" s="790"/>
      <c r="D212" s="790"/>
      <c r="E212" s="790"/>
      <c r="F212" s="790"/>
      <c r="G212" s="790"/>
      <c r="H212" s="790"/>
      <c r="I212" s="887"/>
      <c r="J212" s="790"/>
      <c r="K212" s="790"/>
      <c r="L212" s="790"/>
      <c r="M212" s="790"/>
      <c r="N212" s="790"/>
      <c r="O212" s="790"/>
      <c r="P212" s="790"/>
      <c r="Q212" s="790"/>
      <c r="R212" s="790"/>
      <c r="S212" s="790"/>
      <c r="T212" s="790"/>
      <c r="U212" s="790"/>
      <c r="V212" s="790"/>
      <c r="W212" s="790"/>
      <c r="X212" s="790"/>
      <c r="Y212" s="790"/>
      <c r="Z212" s="790"/>
      <c r="AA212" s="790"/>
      <c r="AB212" s="790"/>
      <c r="AC212" s="790"/>
      <c r="AD212" s="790"/>
      <c r="AE212" s="790"/>
      <c r="AF212" s="790"/>
      <c r="AG212" s="790"/>
      <c r="AH212" s="790"/>
      <c r="AI212" s="790"/>
      <c r="AJ212" s="790"/>
      <c r="AK212" s="790"/>
      <c r="AL212" s="790"/>
      <c r="AM212" s="790"/>
      <c r="AN212" s="790"/>
      <c r="AO212" s="790"/>
      <c r="AP212" s="790"/>
      <c r="AQ212" s="790"/>
      <c r="AR212" s="790"/>
      <c r="AS212" s="790"/>
      <c r="AT212" s="790"/>
      <c r="AU212" s="790"/>
      <c r="AV212" s="790"/>
      <c r="AW212" s="790"/>
      <c r="AX212" s="790"/>
      <c r="AY212" s="790"/>
      <c r="AZ212" s="790"/>
      <c r="BA212" s="790"/>
      <c r="BB212" s="790"/>
      <c r="BC212" s="790"/>
      <c r="BD212" s="790"/>
      <c r="BE212" s="790"/>
      <c r="BF212" s="790"/>
      <c r="BG212" s="790"/>
      <c r="BH212" s="790"/>
      <c r="BI212" s="790"/>
      <c r="BJ212" s="790"/>
      <c r="BK212" s="790"/>
      <c r="BL212" s="790"/>
      <c r="BM212" s="790"/>
      <c r="BN212" s="790"/>
      <c r="BO212" s="790"/>
      <c r="BP212" s="790"/>
      <c r="BQ212" s="790"/>
      <c r="BR212" s="790"/>
      <c r="BS212" s="790"/>
      <c r="BT212" s="790"/>
      <c r="BU212" s="790"/>
      <c r="BV212" s="790"/>
      <c r="BW212" s="790"/>
      <c r="BX212" s="790"/>
      <c r="BY212" s="790"/>
      <c r="BZ212" s="790"/>
      <c r="CA212" s="790"/>
      <c r="CB212" s="790"/>
      <c r="CC212" s="790"/>
      <c r="CD212" s="790"/>
      <c r="CE212" s="790"/>
      <c r="CF212" s="790"/>
      <c r="CG212" s="790"/>
      <c r="CH212" s="790"/>
      <c r="CI212" s="790"/>
      <c r="CJ212" s="790"/>
      <c r="CK212" s="790"/>
      <c r="CL212" s="790"/>
      <c r="CM212" s="790"/>
      <c r="CN212" s="790"/>
      <c r="CO212" s="790"/>
      <c r="CP212" s="790"/>
      <c r="CQ212" s="790"/>
      <c r="CR212" s="790"/>
      <c r="CS212" s="790"/>
      <c r="CT212" s="790"/>
      <c r="CU212" s="790"/>
      <c r="CV212" s="790"/>
      <c r="CW212" s="790"/>
      <c r="CX212" s="790"/>
      <c r="CY212" s="790"/>
      <c r="CZ212" s="790"/>
      <c r="DA212" s="790"/>
      <c r="DB212" s="790"/>
      <c r="DC212" s="790"/>
      <c r="DD212" s="790"/>
      <c r="DE212" s="790"/>
      <c r="DF212" s="790"/>
      <c r="DG212" s="790"/>
      <c r="DH212" s="790"/>
      <c r="DI212" s="790"/>
      <c r="DJ212" s="790"/>
      <c r="DK212" s="790"/>
      <c r="DL212" s="790"/>
      <c r="DM212" s="790"/>
      <c r="DN212" s="790"/>
      <c r="DO212" s="790"/>
      <c r="DP212" s="790"/>
      <c r="DQ212" s="790"/>
      <c r="DR212" s="790"/>
      <c r="DS212" s="790"/>
      <c r="DT212" s="790"/>
      <c r="DU212" s="790"/>
      <c r="DV212" s="790"/>
      <c r="DW212" s="790"/>
      <c r="DX212" s="790"/>
      <c r="DY212" s="790"/>
      <c r="DZ212" s="790"/>
      <c r="EA212" s="790"/>
      <c r="EB212" s="790"/>
      <c r="EC212" s="790"/>
      <c r="ED212" s="790"/>
      <c r="EE212" s="790"/>
      <c r="EF212" s="790"/>
      <c r="EG212" s="790"/>
      <c r="EH212" s="790"/>
      <c r="EI212" s="790"/>
      <c r="EJ212" s="790"/>
      <c r="EK212" s="790"/>
      <c r="EL212" s="790"/>
      <c r="EM212" s="790"/>
      <c r="EN212" s="790"/>
      <c r="EO212" s="790"/>
      <c r="EP212" s="790"/>
      <c r="EQ212" s="790"/>
      <c r="ER212" s="790"/>
      <c r="ES212" s="790"/>
      <c r="ET212" s="790"/>
      <c r="EU212" s="790"/>
      <c r="EV212" s="790"/>
      <c r="EW212" s="790"/>
      <c r="EX212" s="790"/>
      <c r="EY212" s="790"/>
      <c r="EZ212" s="790"/>
      <c r="FA212" s="790"/>
      <c r="FB212" s="790"/>
      <c r="FC212" s="790"/>
      <c r="FD212" s="790"/>
      <c r="FE212" s="790"/>
      <c r="FF212" s="790"/>
      <c r="FG212" s="790"/>
      <c r="FH212" s="790"/>
      <c r="FI212" s="790"/>
      <c r="FJ212" s="790"/>
      <c r="FK212" s="790"/>
      <c r="FL212" s="790"/>
      <c r="FM212" s="790"/>
      <c r="FN212" s="790"/>
      <c r="FO212" s="790"/>
      <c r="FP212" s="790"/>
      <c r="FQ212" s="790"/>
      <c r="FR212" s="790"/>
      <c r="FS212" s="790"/>
      <c r="FT212" s="790"/>
      <c r="FU212" s="790"/>
      <c r="FV212" s="790"/>
      <c r="FW212" s="790"/>
      <c r="FX212" s="790"/>
      <c r="FY212" s="790"/>
      <c r="FZ212" s="790"/>
      <c r="GA212" s="790"/>
      <c r="GB212" s="790"/>
      <c r="GC212" s="790"/>
      <c r="GD212" s="790"/>
      <c r="GE212" s="790"/>
      <c r="GF212" s="790"/>
      <c r="GG212" s="790"/>
      <c r="GH212" s="790"/>
      <c r="GI212" s="790"/>
      <c r="GJ212" s="790"/>
      <c r="GK212" s="790"/>
      <c r="GL212" s="790"/>
      <c r="GM212" s="790"/>
      <c r="GN212" s="790"/>
      <c r="GO212" s="790"/>
      <c r="GP212" s="790"/>
      <c r="GQ212" s="790"/>
      <c r="GR212" s="790"/>
      <c r="GS212" s="790"/>
      <c r="GT212" s="790"/>
      <c r="GU212" s="790"/>
      <c r="GV212" s="790"/>
      <c r="GW212" s="790"/>
      <c r="GX212" s="790"/>
      <c r="GY212" s="790"/>
      <c r="GZ212" s="790"/>
      <c r="HA212" s="790"/>
      <c r="HB212" s="790"/>
      <c r="HC212" s="790"/>
      <c r="HD212" s="790"/>
      <c r="HE212" s="790"/>
      <c r="HF212" s="790"/>
      <c r="HG212" s="790"/>
      <c r="HH212" s="790"/>
      <c r="HI212" s="790"/>
      <c r="HJ212" s="790"/>
      <c r="HK212" s="790"/>
      <c r="HL212" s="790"/>
      <c r="HM212" s="790"/>
      <c r="HN212" s="790"/>
      <c r="HO212" s="790"/>
      <c r="HP212" s="790"/>
      <c r="HQ212" s="790"/>
      <c r="HR212" s="790"/>
      <c r="HS212" s="790"/>
      <c r="HT212" s="790"/>
      <c r="HU212" s="790"/>
      <c r="HV212" s="790"/>
      <c r="HW212" s="790"/>
      <c r="HX212" s="790"/>
      <c r="HY212" s="790"/>
      <c r="HZ212" s="790"/>
      <c r="IA212" s="790"/>
      <c r="IB212" s="790"/>
      <c r="IC212" s="790"/>
      <c r="ID212" s="790"/>
      <c r="IE212" s="790"/>
      <c r="IF212" s="790"/>
      <c r="IG212" s="790"/>
      <c r="IH212" s="790"/>
      <c r="II212" s="790"/>
      <c r="IJ212" s="790"/>
      <c r="IK212" s="790"/>
      <c r="IL212" s="790"/>
      <c r="IM212" s="790"/>
      <c r="IN212" s="790"/>
      <c r="IO212" s="790"/>
      <c r="IP212" s="790"/>
      <c r="IQ212" s="790"/>
      <c r="IR212" s="790"/>
      <c r="IS212" s="790"/>
      <c r="IT212" s="790"/>
      <c r="IU212" s="790"/>
      <c r="IV212" s="790"/>
    </row>
    <row r="213" spans="1:256" s="473" customFormat="1" ht="40.5" customHeight="1">
      <c r="A213" s="790"/>
      <c r="B213" s="790"/>
      <c r="C213" s="790"/>
      <c r="D213" s="790"/>
      <c r="E213" s="790"/>
      <c r="F213" s="790"/>
      <c r="G213" s="790"/>
      <c r="H213" s="790"/>
      <c r="I213" s="883"/>
      <c r="J213" s="790"/>
      <c r="K213" s="790"/>
      <c r="L213" s="790"/>
      <c r="M213" s="790"/>
      <c r="N213" s="790"/>
      <c r="O213" s="790"/>
      <c r="P213" s="790"/>
      <c r="Q213" s="790"/>
      <c r="R213" s="790"/>
      <c r="S213" s="790"/>
      <c r="T213" s="790"/>
      <c r="U213" s="790"/>
      <c r="V213" s="790"/>
      <c r="W213" s="790"/>
      <c r="X213" s="790"/>
      <c r="Y213" s="790"/>
      <c r="Z213" s="790"/>
      <c r="AA213" s="790"/>
      <c r="AB213" s="790"/>
      <c r="AC213" s="790"/>
      <c r="AD213" s="790"/>
      <c r="AE213" s="790"/>
      <c r="AF213" s="790"/>
      <c r="AG213" s="790"/>
      <c r="AH213" s="790"/>
      <c r="AI213" s="790"/>
      <c r="AJ213" s="790"/>
      <c r="AK213" s="790"/>
      <c r="AL213" s="790"/>
      <c r="AM213" s="790"/>
      <c r="AN213" s="790"/>
      <c r="AO213" s="790"/>
      <c r="AP213" s="790"/>
      <c r="AQ213" s="790"/>
      <c r="AR213" s="790"/>
      <c r="AS213" s="790"/>
      <c r="AT213" s="790"/>
      <c r="AU213" s="790"/>
      <c r="AV213" s="790"/>
      <c r="AW213" s="790"/>
      <c r="AX213" s="790"/>
      <c r="AY213" s="790"/>
      <c r="AZ213" s="790"/>
      <c r="BA213" s="790"/>
      <c r="BB213" s="790"/>
      <c r="BC213" s="790"/>
      <c r="BD213" s="790"/>
      <c r="BE213" s="790"/>
      <c r="BF213" s="790"/>
      <c r="BG213" s="790"/>
      <c r="BH213" s="790"/>
      <c r="BI213" s="790"/>
      <c r="BJ213" s="790"/>
      <c r="BK213" s="790"/>
      <c r="BL213" s="790"/>
      <c r="BM213" s="790"/>
      <c r="BN213" s="790"/>
      <c r="BO213" s="790"/>
      <c r="BP213" s="790"/>
      <c r="BQ213" s="790"/>
      <c r="BR213" s="790"/>
      <c r="BS213" s="790"/>
      <c r="BT213" s="790"/>
      <c r="BU213" s="790"/>
      <c r="BV213" s="790"/>
      <c r="BW213" s="790"/>
      <c r="BX213" s="790"/>
      <c r="BY213" s="790"/>
      <c r="BZ213" s="790"/>
      <c r="CA213" s="790"/>
      <c r="CB213" s="790"/>
      <c r="CC213" s="790"/>
      <c r="CD213" s="790"/>
      <c r="CE213" s="790"/>
      <c r="CF213" s="790"/>
      <c r="CG213" s="790"/>
      <c r="CH213" s="790"/>
      <c r="CI213" s="790"/>
      <c r="CJ213" s="790"/>
      <c r="CK213" s="790"/>
      <c r="CL213" s="790"/>
      <c r="CM213" s="790"/>
      <c r="CN213" s="790"/>
      <c r="CO213" s="790"/>
      <c r="CP213" s="790"/>
      <c r="CQ213" s="790"/>
      <c r="CR213" s="790"/>
      <c r="CS213" s="790"/>
      <c r="CT213" s="790"/>
      <c r="CU213" s="790"/>
      <c r="CV213" s="790"/>
      <c r="CW213" s="790"/>
      <c r="CX213" s="790"/>
      <c r="CY213" s="790"/>
      <c r="CZ213" s="790"/>
      <c r="DA213" s="790"/>
      <c r="DB213" s="790"/>
      <c r="DC213" s="790"/>
      <c r="DD213" s="790"/>
      <c r="DE213" s="790"/>
      <c r="DF213" s="790"/>
      <c r="DG213" s="790"/>
      <c r="DH213" s="790"/>
      <c r="DI213" s="790"/>
      <c r="DJ213" s="790"/>
      <c r="DK213" s="790"/>
      <c r="DL213" s="790"/>
      <c r="DM213" s="790"/>
      <c r="DN213" s="790"/>
      <c r="DO213" s="790"/>
      <c r="DP213" s="790"/>
      <c r="DQ213" s="790"/>
      <c r="DR213" s="790"/>
      <c r="DS213" s="790"/>
      <c r="DT213" s="790"/>
      <c r="DU213" s="790"/>
      <c r="DV213" s="790"/>
      <c r="DW213" s="790"/>
      <c r="DX213" s="790"/>
      <c r="DY213" s="790"/>
      <c r="DZ213" s="790"/>
      <c r="EA213" s="790"/>
      <c r="EB213" s="790"/>
      <c r="EC213" s="790"/>
      <c r="ED213" s="790"/>
      <c r="EE213" s="790"/>
      <c r="EF213" s="790"/>
      <c r="EG213" s="790"/>
      <c r="EH213" s="790"/>
      <c r="EI213" s="790"/>
      <c r="EJ213" s="790"/>
      <c r="EK213" s="790"/>
      <c r="EL213" s="790"/>
      <c r="EM213" s="790"/>
      <c r="EN213" s="790"/>
      <c r="EO213" s="790"/>
      <c r="EP213" s="790"/>
      <c r="EQ213" s="790"/>
      <c r="ER213" s="790"/>
      <c r="ES213" s="790"/>
      <c r="ET213" s="790"/>
      <c r="EU213" s="790"/>
      <c r="EV213" s="790"/>
      <c r="EW213" s="790"/>
      <c r="EX213" s="790"/>
      <c r="EY213" s="790"/>
      <c r="EZ213" s="790"/>
      <c r="FA213" s="790"/>
      <c r="FB213" s="790"/>
      <c r="FC213" s="790"/>
      <c r="FD213" s="790"/>
      <c r="FE213" s="790"/>
      <c r="FF213" s="790"/>
      <c r="FG213" s="790"/>
      <c r="FH213" s="790"/>
      <c r="FI213" s="790"/>
      <c r="FJ213" s="790"/>
      <c r="FK213" s="790"/>
      <c r="FL213" s="790"/>
      <c r="FM213" s="790"/>
      <c r="FN213" s="790"/>
      <c r="FO213" s="790"/>
      <c r="FP213" s="790"/>
      <c r="FQ213" s="790"/>
      <c r="FR213" s="790"/>
      <c r="FS213" s="790"/>
      <c r="FT213" s="790"/>
      <c r="FU213" s="790"/>
      <c r="FV213" s="790"/>
      <c r="FW213" s="790"/>
      <c r="FX213" s="790"/>
      <c r="FY213" s="790"/>
      <c r="FZ213" s="790"/>
      <c r="GA213" s="790"/>
      <c r="GB213" s="790"/>
      <c r="GC213" s="790"/>
      <c r="GD213" s="790"/>
      <c r="GE213" s="790"/>
      <c r="GF213" s="790"/>
      <c r="GG213" s="790"/>
      <c r="GH213" s="790"/>
      <c r="GI213" s="790"/>
      <c r="GJ213" s="790"/>
      <c r="GK213" s="790"/>
      <c r="GL213" s="790"/>
      <c r="GM213" s="790"/>
      <c r="GN213" s="790"/>
      <c r="GO213" s="790"/>
      <c r="GP213" s="790"/>
      <c r="GQ213" s="790"/>
      <c r="GR213" s="790"/>
      <c r="GS213" s="790"/>
      <c r="GT213" s="790"/>
      <c r="GU213" s="790"/>
      <c r="GV213" s="790"/>
      <c r="GW213" s="790"/>
      <c r="GX213" s="790"/>
      <c r="GY213" s="790"/>
      <c r="GZ213" s="790"/>
      <c r="HA213" s="790"/>
      <c r="HB213" s="790"/>
      <c r="HC213" s="790"/>
      <c r="HD213" s="790"/>
      <c r="HE213" s="790"/>
      <c r="HF213" s="790"/>
      <c r="HG213" s="790"/>
      <c r="HH213" s="790"/>
      <c r="HI213" s="790"/>
      <c r="HJ213" s="790"/>
      <c r="HK213" s="790"/>
      <c r="HL213" s="790"/>
      <c r="HM213" s="790"/>
      <c r="HN213" s="790"/>
      <c r="HO213" s="790"/>
      <c r="HP213" s="790"/>
      <c r="HQ213" s="790"/>
      <c r="HR213" s="790"/>
      <c r="HS213" s="790"/>
      <c r="HT213" s="790"/>
      <c r="HU213" s="790"/>
      <c r="HV213" s="790"/>
      <c r="HW213" s="790"/>
      <c r="HX213" s="790"/>
      <c r="HY213" s="790"/>
      <c r="HZ213" s="790"/>
      <c r="IA213" s="790"/>
      <c r="IB213" s="790"/>
      <c r="IC213" s="790"/>
      <c r="ID213" s="790"/>
      <c r="IE213" s="790"/>
      <c r="IF213" s="790"/>
      <c r="IG213" s="790"/>
      <c r="IH213" s="790"/>
      <c r="II213" s="790"/>
      <c r="IJ213" s="790"/>
      <c r="IK213" s="790"/>
      <c r="IL213" s="790"/>
      <c r="IM213" s="790"/>
      <c r="IN213" s="790"/>
      <c r="IO213" s="790"/>
      <c r="IP213" s="790"/>
      <c r="IQ213" s="790"/>
      <c r="IR213" s="790"/>
      <c r="IS213" s="790"/>
      <c r="IT213" s="790"/>
      <c r="IU213" s="790"/>
      <c r="IV213" s="790"/>
    </row>
    <row r="214" spans="1:256" s="471" customFormat="1" ht="15" customHeight="1">
      <c r="A214" s="790"/>
      <c r="B214" s="790"/>
      <c r="C214" s="790"/>
      <c r="D214" s="790"/>
      <c r="E214" s="790"/>
      <c r="F214" s="790"/>
      <c r="G214" s="790"/>
      <c r="H214" s="790"/>
      <c r="I214" s="887"/>
      <c r="J214" s="790"/>
      <c r="K214" s="790"/>
      <c r="L214" s="790"/>
      <c r="M214" s="790"/>
      <c r="N214" s="790"/>
      <c r="O214" s="790"/>
      <c r="P214" s="790"/>
      <c r="Q214" s="790"/>
      <c r="R214" s="790"/>
      <c r="S214" s="790"/>
      <c r="T214" s="790"/>
      <c r="U214" s="790"/>
      <c r="V214" s="790"/>
      <c r="W214" s="790"/>
      <c r="X214" s="790"/>
      <c r="Y214" s="790"/>
      <c r="Z214" s="790"/>
      <c r="AA214" s="790"/>
      <c r="AB214" s="790"/>
      <c r="AC214" s="790"/>
      <c r="AD214" s="790"/>
      <c r="AE214" s="790"/>
      <c r="AF214" s="790"/>
      <c r="AG214" s="790"/>
      <c r="AH214" s="790"/>
      <c r="AI214" s="790"/>
      <c r="AJ214" s="790"/>
      <c r="AK214" s="790"/>
      <c r="AL214" s="790"/>
      <c r="AM214" s="790"/>
      <c r="AN214" s="790"/>
      <c r="AO214" s="790"/>
      <c r="AP214" s="790"/>
      <c r="AQ214" s="790"/>
      <c r="AR214" s="790"/>
      <c r="AS214" s="790"/>
      <c r="AT214" s="790"/>
      <c r="AU214" s="790"/>
      <c r="AV214" s="790"/>
      <c r="AW214" s="790"/>
      <c r="AX214" s="790"/>
      <c r="AY214" s="790"/>
      <c r="AZ214" s="790"/>
      <c r="BA214" s="790"/>
      <c r="BB214" s="790"/>
      <c r="BC214" s="790"/>
      <c r="BD214" s="790"/>
      <c r="BE214" s="790"/>
      <c r="BF214" s="790"/>
      <c r="BG214" s="790"/>
      <c r="BH214" s="790"/>
      <c r="BI214" s="790"/>
      <c r="BJ214" s="790"/>
      <c r="BK214" s="790"/>
      <c r="BL214" s="790"/>
      <c r="BM214" s="790"/>
      <c r="BN214" s="790"/>
      <c r="BO214" s="790"/>
      <c r="BP214" s="790"/>
      <c r="BQ214" s="790"/>
      <c r="BR214" s="790"/>
      <c r="BS214" s="790"/>
      <c r="BT214" s="790"/>
      <c r="BU214" s="790"/>
      <c r="BV214" s="790"/>
      <c r="BW214" s="790"/>
      <c r="BX214" s="790"/>
      <c r="BY214" s="790"/>
      <c r="BZ214" s="790"/>
      <c r="CA214" s="790"/>
      <c r="CB214" s="790"/>
      <c r="CC214" s="790"/>
      <c r="CD214" s="790"/>
      <c r="CE214" s="790"/>
      <c r="CF214" s="790"/>
      <c r="CG214" s="790"/>
      <c r="CH214" s="790"/>
      <c r="CI214" s="790"/>
      <c r="CJ214" s="790"/>
      <c r="CK214" s="790"/>
      <c r="CL214" s="790"/>
      <c r="CM214" s="790"/>
      <c r="CN214" s="790"/>
      <c r="CO214" s="790"/>
      <c r="CP214" s="790"/>
      <c r="CQ214" s="790"/>
      <c r="CR214" s="790"/>
      <c r="CS214" s="790"/>
      <c r="CT214" s="790"/>
      <c r="CU214" s="790"/>
      <c r="CV214" s="790"/>
      <c r="CW214" s="790"/>
      <c r="CX214" s="790"/>
      <c r="CY214" s="790"/>
      <c r="CZ214" s="790"/>
      <c r="DA214" s="790"/>
      <c r="DB214" s="790"/>
      <c r="DC214" s="790"/>
      <c r="DD214" s="790"/>
      <c r="DE214" s="790"/>
      <c r="DF214" s="790"/>
      <c r="DG214" s="790"/>
      <c r="DH214" s="790"/>
      <c r="DI214" s="790"/>
      <c r="DJ214" s="790"/>
      <c r="DK214" s="790"/>
      <c r="DL214" s="790"/>
      <c r="DM214" s="790"/>
      <c r="DN214" s="790"/>
      <c r="DO214" s="790"/>
      <c r="DP214" s="790"/>
      <c r="DQ214" s="790"/>
      <c r="DR214" s="790"/>
      <c r="DS214" s="790"/>
      <c r="DT214" s="790"/>
      <c r="DU214" s="790"/>
      <c r="DV214" s="790"/>
      <c r="DW214" s="790"/>
      <c r="DX214" s="790"/>
      <c r="DY214" s="790"/>
      <c r="DZ214" s="790"/>
      <c r="EA214" s="790"/>
      <c r="EB214" s="790"/>
      <c r="EC214" s="790"/>
      <c r="ED214" s="790"/>
      <c r="EE214" s="790"/>
      <c r="EF214" s="790"/>
      <c r="EG214" s="790"/>
      <c r="EH214" s="790"/>
      <c r="EI214" s="790"/>
      <c r="EJ214" s="790"/>
      <c r="EK214" s="790"/>
      <c r="EL214" s="790"/>
      <c r="EM214" s="790"/>
      <c r="EN214" s="790"/>
      <c r="EO214" s="790"/>
      <c r="EP214" s="790"/>
      <c r="EQ214" s="790"/>
      <c r="ER214" s="790"/>
      <c r="ES214" s="790"/>
      <c r="ET214" s="790"/>
      <c r="EU214" s="790"/>
      <c r="EV214" s="790"/>
      <c r="EW214" s="790"/>
      <c r="EX214" s="790"/>
      <c r="EY214" s="790"/>
      <c r="EZ214" s="790"/>
      <c r="FA214" s="790"/>
      <c r="FB214" s="790"/>
      <c r="FC214" s="790"/>
      <c r="FD214" s="790"/>
      <c r="FE214" s="790"/>
      <c r="FF214" s="790"/>
      <c r="FG214" s="790"/>
      <c r="FH214" s="790"/>
      <c r="FI214" s="790"/>
      <c r="FJ214" s="790"/>
      <c r="FK214" s="790"/>
      <c r="FL214" s="790"/>
      <c r="FM214" s="790"/>
      <c r="FN214" s="790"/>
      <c r="FO214" s="790"/>
      <c r="FP214" s="790"/>
      <c r="FQ214" s="790"/>
      <c r="FR214" s="790"/>
      <c r="FS214" s="790"/>
      <c r="FT214" s="790"/>
      <c r="FU214" s="790"/>
      <c r="FV214" s="790"/>
      <c r="FW214" s="790"/>
      <c r="FX214" s="790"/>
      <c r="FY214" s="790"/>
      <c r="FZ214" s="790"/>
      <c r="GA214" s="790"/>
      <c r="GB214" s="790"/>
      <c r="GC214" s="790"/>
      <c r="GD214" s="790"/>
      <c r="GE214" s="790"/>
      <c r="GF214" s="790"/>
      <c r="GG214" s="790"/>
      <c r="GH214" s="790"/>
      <c r="GI214" s="790"/>
      <c r="GJ214" s="790"/>
      <c r="GK214" s="790"/>
      <c r="GL214" s="790"/>
      <c r="GM214" s="790"/>
      <c r="GN214" s="790"/>
      <c r="GO214" s="790"/>
      <c r="GP214" s="790"/>
      <c r="GQ214" s="790"/>
      <c r="GR214" s="790"/>
      <c r="GS214" s="790"/>
      <c r="GT214" s="790"/>
      <c r="GU214" s="790"/>
      <c r="GV214" s="790"/>
      <c r="GW214" s="790"/>
      <c r="GX214" s="790"/>
      <c r="GY214" s="790"/>
      <c r="GZ214" s="790"/>
      <c r="HA214" s="790"/>
      <c r="HB214" s="790"/>
      <c r="HC214" s="790"/>
      <c r="HD214" s="790"/>
      <c r="HE214" s="790"/>
      <c r="HF214" s="790"/>
      <c r="HG214" s="790"/>
      <c r="HH214" s="790"/>
      <c r="HI214" s="790"/>
      <c r="HJ214" s="790"/>
      <c r="HK214" s="790"/>
      <c r="HL214" s="790"/>
      <c r="HM214" s="790"/>
      <c r="HN214" s="790"/>
      <c r="HO214" s="790"/>
      <c r="HP214" s="790"/>
      <c r="HQ214" s="790"/>
      <c r="HR214" s="790"/>
      <c r="HS214" s="790"/>
      <c r="HT214" s="790"/>
      <c r="HU214" s="790"/>
      <c r="HV214" s="790"/>
      <c r="HW214" s="790"/>
      <c r="HX214" s="790"/>
      <c r="HY214" s="790"/>
      <c r="HZ214" s="790"/>
      <c r="IA214" s="790"/>
      <c r="IB214" s="790"/>
      <c r="IC214" s="790"/>
      <c r="ID214" s="790"/>
      <c r="IE214" s="790"/>
      <c r="IF214" s="790"/>
      <c r="IG214" s="790"/>
      <c r="IH214" s="790"/>
      <c r="II214" s="790"/>
      <c r="IJ214" s="790"/>
      <c r="IK214" s="790"/>
      <c r="IL214" s="790"/>
      <c r="IM214" s="790"/>
      <c r="IN214" s="790"/>
      <c r="IO214" s="790"/>
      <c r="IP214" s="790"/>
      <c r="IQ214" s="790"/>
      <c r="IR214" s="790"/>
      <c r="IS214" s="790"/>
      <c r="IT214" s="790"/>
      <c r="IU214" s="790"/>
      <c r="IV214" s="790"/>
    </row>
    <row r="215" spans="1:256" s="471" customFormat="1" ht="15" customHeight="1">
      <c r="A215" s="790"/>
      <c r="B215" s="790"/>
      <c r="C215" s="790"/>
      <c r="D215" s="790"/>
      <c r="E215" s="790"/>
      <c r="F215" s="790"/>
      <c r="G215" s="790"/>
      <c r="H215" s="790"/>
      <c r="I215" s="883"/>
      <c r="J215" s="790"/>
      <c r="K215" s="790"/>
      <c r="L215" s="790"/>
      <c r="M215" s="790"/>
      <c r="N215" s="790"/>
      <c r="O215" s="790"/>
      <c r="P215" s="790"/>
      <c r="Q215" s="790"/>
      <c r="R215" s="790"/>
      <c r="S215" s="790"/>
      <c r="T215" s="790"/>
      <c r="U215" s="790"/>
      <c r="V215" s="790"/>
      <c r="W215" s="790"/>
      <c r="X215" s="790"/>
      <c r="Y215" s="790"/>
      <c r="Z215" s="790"/>
      <c r="AA215" s="790"/>
      <c r="AB215" s="790"/>
      <c r="AC215" s="790"/>
      <c r="AD215" s="790"/>
      <c r="AE215" s="790"/>
      <c r="AF215" s="790"/>
      <c r="AG215" s="790"/>
      <c r="AH215" s="790"/>
      <c r="AI215" s="790"/>
      <c r="AJ215" s="790"/>
      <c r="AK215" s="790"/>
      <c r="AL215" s="790"/>
      <c r="AM215" s="790"/>
      <c r="AN215" s="790"/>
      <c r="AO215" s="790"/>
      <c r="AP215" s="790"/>
      <c r="AQ215" s="790"/>
      <c r="AR215" s="790"/>
      <c r="AS215" s="790"/>
      <c r="AT215" s="790"/>
      <c r="AU215" s="790"/>
      <c r="AV215" s="790"/>
      <c r="AW215" s="790"/>
      <c r="AX215" s="790"/>
      <c r="AY215" s="790"/>
      <c r="AZ215" s="790"/>
      <c r="BA215" s="790"/>
      <c r="BB215" s="790"/>
      <c r="BC215" s="790"/>
      <c r="BD215" s="790"/>
      <c r="BE215" s="790"/>
      <c r="BF215" s="790"/>
      <c r="BG215" s="790"/>
      <c r="BH215" s="790"/>
      <c r="BI215" s="790"/>
      <c r="BJ215" s="790"/>
      <c r="BK215" s="790"/>
      <c r="BL215" s="790"/>
      <c r="BM215" s="790"/>
      <c r="BN215" s="790"/>
      <c r="BO215" s="790"/>
      <c r="BP215" s="790"/>
      <c r="BQ215" s="790"/>
      <c r="BR215" s="790"/>
      <c r="BS215" s="790"/>
      <c r="BT215" s="790"/>
      <c r="BU215" s="790"/>
      <c r="BV215" s="790"/>
      <c r="BW215" s="790"/>
      <c r="BX215" s="790"/>
      <c r="BY215" s="790"/>
      <c r="BZ215" s="790"/>
      <c r="CA215" s="790"/>
      <c r="CB215" s="790"/>
      <c r="CC215" s="790"/>
      <c r="CD215" s="790"/>
      <c r="CE215" s="790"/>
      <c r="CF215" s="790"/>
      <c r="CG215" s="790"/>
      <c r="CH215" s="790"/>
      <c r="CI215" s="790"/>
      <c r="CJ215" s="790"/>
      <c r="CK215" s="790"/>
      <c r="CL215" s="790"/>
      <c r="CM215" s="790"/>
      <c r="CN215" s="790"/>
      <c r="CO215" s="790"/>
      <c r="CP215" s="790"/>
      <c r="CQ215" s="790"/>
      <c r="CR215" s="790"/>
      <c r="CS215" s="790"/>
      <c r="CT215" s="790"/>
      <c r="CU215" s="790"/>
      <c r="CV215" s="790"/>
      <c r="CW215" s="790"/>
      <c r="CX215" s="790"/>
      <c r="CY215" s="790"/>
      <c r="CZ215" s="790"/>
      <c r="DA215" s="790"/>
      <c r="DB215" s="790"/>
      <c r="DC215" s="790"/>
      <c r="DD215" s="790"/>
      <c r="DE215" s="790"/>
      <c r="DF215" s="790"/>
      <c r="DG215" s="790"/>
      <c r="DH215" s="790"/>
      <c r="DI215" s="790"/>
      <c r="DJ215" s="790"/>
      <c r="DK215" s="790"/>
      <c r="DL215" s="790"/>
      <c r="DM215" s="790"/>
      <c r="DN215" s="790"/>
      <c r="DO215" s="790"/>
      <c r="DP215" s="790"/>
      <c r="DQ215" s="790"/>
      <c r="DR215" s="790"/>
      <c r="DS215" s="790"/>
      <c r="DT215" s="790"/>
      <c r="DU215" s="790"/>
      <c r="DV215" s="790"/>
      <c r="DW215" s="790"/>
      <c r="DX215" s="790"/>
      <c r="DY215" s="790"/>
      <c r="DZ215" s="790"/>
      <c r="EA215" s="790"/>
      <c r="EB215" s="790"/>
      <c r="EC215" s="790"/>
      <c r="ED215" s="790"/>
      <c r="EE215" s="790"/>
      <c r="EF215" s="790"/>
      <c r="EG215" s="790"/>
      <c r="EH215" s="790"/>
      <c r="EI215" s="790"/>
      <c r="EJ215" s="790"/>
      <c r="EK215" s="790"/>
      <c r="EL215" s="790"/>
      <c r="EM215" s="790"/>
      <c r="EN215" s="790"/>
      <c r="EO215" s="790"/>
      <c r="EP215" s="790"/>
      <c r="EQ215" s="790"/>
      <c r="ER215" s="790"/>
      <c r="ES215" s="790"/>
      <c r="ET215" s="790"/>
      <c r="EU215" s="790"/>
      <c r="EV215" s="790"/>
      <c r="EW215" s="790"/>
      <c r="EX215" s="790"/>
      <c r="EY215" s="790"/>
      <c r="EZ215" s="790"/>
      <c r="FA215" s="790"/>
      <c r="FB215" s="790"/>
      <c r="FC215" s="790"/>
      <c r="FD215" s="790"/>
      <c r="FE215" s="790"/>
      <c r="FF215" s="790"/>
      <c r="FG215" s="790"/>
      <c r="FH215" s="790"/>
      <c r="FI215" s="790"/>
      <c r="FJ215" s="790"/>
      <c r="FK215" s="790"/>
      <c r="FL215" s="790"/>
      <c r="FM215" s="790"/>
      <c r="FN215" s="790"/>
      <c r="FO215" s="790"/>
      <c r="FP215" s="790"/>
      <c r="FQ215" s="790"/>
      <c r="FR215" s="790"/>
      <c r="FS215" s="790"/>
      <c r="FT215" s="790"/>
      <c r="FU215" s="790"/>
      <c r="FV215" s="790"/>
      <c r="FW215" s="790"/>
      <c r="FX215" s="790"/>
      <c r="FY215" s="790"/>
      <c r="FZ215" s="790"/>
      <c r="GA215" s="790"/>
      <c r="GB215" s="790"/>
      <c r="GC215" s="790"/>
      <c r="GD215" s="790"/>
      <c r="GE215" s="790"/>
      <c r="GF215" s="790"/>
      <c r="GG215" s="790"/>
      <c r="GH215" s="790"/>
      <c r="GI215" s="790"/>
      <c r="GJ215" s="790"/>
      <c r="GK215" s="790"/>
      <c r="GL215" s="790"/>
      <c r="GM215" s="790"/>
      <c r="GN215" s="790"/>
      <c r="GO215" s="790"/>
      <c r="GP215" s="790"/>
      <c r="GQ215" s="790"/>
      <c r="GR215" s="790"/>
      <c r="GS215" s="790"/>
      <c r="GT215" s="790"/>
      <c r="GU215" s="790"/>
      <c r="GV215" s="790"/>
      <c r="GW215" s="790"/>
      <c r="GX215" s="790"/>
      <c r="GY215" s="790"/>
      <c r="GZ215" s="790"/>
      <c r="HA215" s="790"/>
      <c r="HB215" s="790"/>
      <c r="HC215" s="790"/>
      <c r="HD215" s="790"/>
      <c r="HE215" s="790"/>
      <c r="HF215" s="790"/>
      <c r="HG215" s="790"/>
      <c r="HH215" s="790"/>
      <c r="HI215" s="790"/>
      <c r="HJ215" s="790"/>
      <c r="HK215" s="790"/>
      <c r="HL215" s="790"/>
      <c r="HM215" s="790"/>
      <c r="HN215" s="790"/>
      <c r="HO215" s="790"/>
      <c r="HP215" s="790"/>
      <c r="HQ215" s="790"/>
      <c r="HR215" s="790"/>
      <c r="HS215" s="790"/>
      <c r="HT215" s="790"/>
      <c r="HU215" s="790"/>
      <c r="HV215" s="790"/>
      <c r="HW215" s="790"/>
      <c r="HX215" s="790"/>
      <c r="HY215" s="790"/>
      <c r="HZ215" s="790"/>
      <c r="IA215" s="790"/>
      <c r="IB215" s="790"/>
      <c r="IC215" s="790"/>
      <c r="ID215" s="790"/>
      <c r="IE215" s="790"/>
      <c r="IF215" s="790"/>
      <c r="IG215" s="790"/>
      <c r="IH215" s="790"/>
      <c r="II215" s="790"/>
      <c r="IJ215" s="790"/>
      <c r="IK215" s="790"/>
      <c r="IL215" s="790"/>
      <c r="IM215" s="790"/>
      <c r="IN215" s="790"/>
      <c r="IO215" s="790"/>
      <c r="IP215" s="790"/>
      <c r="IQ215" s="790"/>
      <c r="IR215" s="790"/>
      <c r="IS215" s="790"/>
      <c r="IT215" s="790"/>
      <c r="IU215" s="790"/>
      <c r="IV215" s="790"/>
    </row>
    <row r="216" spans="1:256" ht="13.5" customHeight="1">
      <c r="I216" s="883"/>
    </row>
    <row r="217" spans="1:256" s="141" customFormat="1" ht="13.5" customHeight="1">
      <c r="A217" s="790"/>
      <c r="B217" s="790"/>
      <c r="C217" s="790"/>
      <c r="D217" s="790"/>
      <c r="E217" s="790"/>
      <c r="F217" s="790"/>
      <c r="G217" s="790"/>
      <c r="H217" s="790"/>
      <c r="I217" s="887"/>
      <c r="J217" s="790"/>
      <c r="K217" s="790"/>
      <c r="L217" s="790"/>
      <c r="M217" s="790"/>
      <c r="N217" s="790"/>
      <c r="O217" s="790"/>
      <c r="P217" s="790"/>
      <c r="Q217" s="790"/>
      <c r="R217" s="790"/>
      <c r="S217" s="790"/>
      <c r="T217" s="790"/>
      <c r="U217" s="790"/>
      <c r="V217" s="790"/>
      <c r="W217" s="790"/>
      <c r="X217" s="790"/>
      <c r="Y217" s="790"/>
      <c r="Z217" s="790"/>
      <c r="AA217" s="790"/>
      <c r="AB217" s="790"/>
      <c r="AC217" s="790"/>
      <c r="AD217" s="790"/>
      <c r="AE217" s="790"/>
      <c r="AF217" s="790"/>
      <c r="AG217" s="790"/>
      <c r="AH217" s="790"/>
      <c r="AI217" s="790"/>
      <c r="AJ217" s="790"/>
      <c r="AK217" s="790"/>
      <c r="AL217" s="790"/>
      <c r="AM217" s="790"/>
      <c r="AN217" s="790"/>
      <c r="AO217" s="790"/>
      <c r="AP217" s="790"/>
      <c r="AQ217" s="790"/>
      <c r="AR217" s="790"/>
      <c r="AS217" s="790"/>
      <c r="AT217" s="790"/>
      <c r="AU217" s="790"/>
      <c r="AV217" s="790"/>
      <c r="AW217" s="790"/>
      <c r="AX217" s="790"/>
      <c r="AY217" s="790"/>
      <c r="AZ217" s="790"/>
      <c r="BA217" s="790"/>
      <c r="BB217" s="790"/>
      <c r="BC217" s="790"/>
      <c r="BD217" s="790"/>
      <c r="BE217" s="790"/>
      <c r="BF217" s="790"/>
      <c r="BG217" s="790"/>
      <c r="BH217" s="790"/>
      <c r="BI217" s="790"/>
      <c r="BJ217" s="790"/>
      <c r="BK217" s="790"/>
      <c r="BL217" s="790"/>
      <c r="BM217" s="790"/>
      <c r="BN217" s="790"/>
      <c r="BO217" s="790"/>
      <c r="BP217" s="790"/>
      <c r="BQ217" s="790"/>
      <c r="BR217" s="790"/>
      <c r="BS217" s="790"/>
      <c r="BT217" s="790"/>
      <c r="BU217" s="790"/>
      <c r="BV217" s="790"/>
      <c r="BW217" s="790"/>
      <c r="BX217" s="790"/>
      <c r="BY217" s="790"/>
      <c r="BZ217" s="790"/>
      <c r="CA217" s="790"/>
      <c r="CB217" s="790"/>
      <c r="CC217" s="790"/>
      <c r="CD217" s="790"/>
      <c r="CE217" s="790"/>
      <c r="CF217" s="790"/>
      <c r="CG217" s="790"/>
      <c r="CH217" s="790"/>
      <c r="CI217" s="790"/>
      <c r="CJ217" s="790"/>
      <c r="CK217" s="790"/>
      <c r="CL217" s="790"/>
      <c r="CM217" s="790"/>
      <c r="CN217" s="790"/>
      <c r="CO217" s="790"/>
      <c r="CP217" s="790"/>
      <c r="CQ217" s="790"/>
      <c r="CR217" s="790"/>
      <c r="CS217" s="790"/>
      <c r="CT217" s="790"/>
      <c r="CU217" s="790"/>
      <c r="CV217" s="790"/>
      <c r="CW217" s="790"/>
      <c r="CX217" s="790"/>
      <c r="CY217" s="790"/>
      <c r="CZ217" s="790"/>
      <c r="DA217" s="790"/>
      <c r="DB217" s="790"/>
      <c r="DC217" s="790"/>
      <c r="DD217" s="790"/>
      <c r="DE217" s="790"/>
      <c r="DF217" s="790"/>
      <c r="DG217" s="790"/>
      <c r="DH217" s="790"/>
      <c r="DI217" s="790"/>
      <c r="DJ217" s="790"/>
      <c r="DK217" s="790"/>
      <c r="DL217" s="790"/>
      <c r="DM217" s="790"/>
      <c r="DN217" s="790"/>
      <c r="DO217" s="790"/>
      <c r="DP217" s="790"/>
      <c r="DQ217" s="790"/>
      <c r="DR217" s="790"/>
      <c r="DS217" s="790"/>
      <c r="DT217" s="790"/>
      <c r="DU217" s="790"/>
      <c r="DV217" s="790"/>
      <c r="DW217" s="790"/>
      <c r="DX217" s="790"/>
      <c r="DY217" s="790"/>
      <c r="DZ217" s="790"/>
      <c r="EA217" s="790"/>
      <c r="EB217" s="790"/>
      <c r="EC217" s="790"/>
      <c r="ED217" s="790"/>
      <c r="EE217" s="790"/>
      <c r="EF217" s="790"/>
      <c r="EG217" s="790"/>
      <c r="EH217" s="790"/>
      <c r="EI217" s="790"/>
      <c r="EJ217" s="790"/>
      <c r="EK217" s="790"/>
      <c r="EL217" s="790"/>
      <c r="EM217" s="790"/>
      <c r="EN217" s="790"/>
      <c r="EO217" s="790"/>
      <c r="EP217" s="790"/>
      <c r="EQ217" s="790"/>
      <c r="ER217" s="790"/>
      <c r="ES217" s="790"/>
      <c r="ET217" s="790"/>
      <c r="EU217" s="790"/>
      <c r="EV217" s="790"/>
      <c r="EW217" s="790"/>
      <c r="EX217" s="790"/>
      <c r="EY217" s="790"/>
      <c r="EZ217" s="790"/>
      <c r="FA217" s="790"/>
      <c r="FB217" s="790"/>
      <c r="FC217" s="790"/>
      <c r="FD217" s="790"/>
      <c r="FE217" s="790"/>
      <c r="FF217" s="790"/>
      <c r="FG217" s="790"/>
      <c r="FH217" s="790"/>
      <c r="FI217" s="790"/>
      <c r="FJ217" s="790"/>
      <c r="FK217" s="790"/>
      <c r="FL217" s="790"/>
      <c r="FM217" s="790"/>
      <c r="FN217" s="790"/>
      <c r="FO217" s="790"/>
      <c r="FP217" s="790"/>
      <c r="FQ217" s="790"/>
      <c r="FR217" s="790"/>
      <c r="FS217" s="790"/>
      <c r="FT217" s="790"/>
      <c r="FU217" s="790"/>
      <c r="FV217" s="790"/>
      <c r="FW217" s="790"/>
      <c r="FX217" s="790"/>
      <c r="FY217" s="790"/>
      <c r="FZ217" s="790"/>
      <c r="GA217" s="790"/>
      <c r="GB217" s="790"/>
      <c r="GC217" s="790"/>
      <c r="GD217" s="790"/>
      <c r="GE217" s="790"/>
      <c r="GF217" s="790"/>
      <c r="GG217" s="790"/>
      <c r="GH217" s="790"/>
      <c r="GI217" s="790"/>
      <c r="GJ217" s="790"/>
      <c r="GK217" s="790"/>
      <c r="GL217" s="790"/>
      <c r="GM217" s="790"/>
      <c r="GN217" s="790"/>
      <c r="GO217" s="790"/>
      <c r="GP217" s="790"/>
      <c r="GQ217" s="790"/>
      <c r="GR217" s="790"/>
      <c r="GS217" s="790"/>
      <c r="GT217" s="790"/>
      <c r="GU217" s="790"/>
      <c r="GV217" s="790"/>
      <c r="GW217" s="790"/>
      <c r="GX217" s="790"/>
      <c r="GY217" s="790"/>
      <c r="GZ217" s="790"/>
      <c r="HA217" s="790"/>
      <c r="HB217" s="790"/>
      <c r="HC217" s="790"/>
      <c r="HD217" s="790"/>
      <c r="HE217" s="790"/>
      <c r="HF217" s="790"/>
      <c r="HG217" s="790"/>
      <c r="HH217" s="790"/>
      <c r="HI217" s="790"/>
      <c r="HJ217" s="790"/>
      <c r="HK217" s="790"/>
      <c r="HL217" s="790"/>
      <c r="HM217" s="790"/>
      <c r="HN217" s="790"/>
      <c r="HO217" s="790"/>
      <c r="HP217" s="790"/>
      <c r="HQ217" s="790"/>
      <c r="HR217" s="790"/>
      <c r="HS217" s="790"/>
      <c r="HT217" s="790"/>
      <c r="HU217" s="790"/>
      <c r="HV217" s="790"/>
      <c r="HW217" s="790"/>
      <c r="HX217" s="790"/>
      <c r="HY217" s="790"/>
      <c r="HZ217" s="790"/>
      <c r="IA217" s="790"/>
      <c r="IB217" s="790"/>
      <c r="IC217" s="790"/>
      <c r="ID217" s="790"/>
      <c r="IE217" s="790"/>
      <c r="IF217" s="790"/>
      <c r="IG217" s="790"/>
      <c r="IH217" s="790"/>
      <c r="II217" s="790"/>
      <c r="IJ217" s="790"/>
      <c r="IK217" s="790"/>
      <c r="IL217" s="790"/>
      <c r="IM217" s="790"/>
      <c r="IN217" s="790"/>
      <c r="IO217" s="790"/>
      <c r="IP217" s="790"/>
      <c r="IQ217" s="790"/>
      <c r="IR217" s="790"/>
      <c r="IS217" s="790"/>
      <c r="IT217" s="790"/>
      <c r="IU217" s="790"/>
      <c r="IV217" s="790"/>
    </row>
    <row r="218" spans="1:256" s="141" customFormat="1" ht="13.5" customHeight="1">
      <c r="A218" s="790"/>
      <c r="B218" s="790"/>
      <c r="C218" s="790"/>
      <c r="D218" s="790"/>
      <c r="E218" s="790"/>
      <c r="F218" s="790"/>
      <c r="G218" s="790"/>
      <c r="H218" s="790"/>
      <c r="I218" s="883"/>
      <c r="J218" s="790"/>
      <c r="K218" s="790"/>
      <c r="L218" s="790"/>
      <c r="M218" s="790"/>
      <c r="N218" s="790"/>
      <c r="O218" s="790"/>
      <c r="P218" s="790"/>
      <c r="Q218" s="790"/>
      <c r="R218" s="790"/>
      <c r="S218" s="790"/>
      <c r="T218" s="790"/>
      <c r="U218" s="790"/>
      <c r="V218" s="790"/>
      <c r="W218" s="790"/>
      <c r="X218" s="790"/>
      <c r="Y218" s="790"/>
      <c r="Z218" s="790"/>
      <c r="AA218" s="790"/>
      <c r="AB218" s="790"/>
      <c r="AC218" s="790"/>
      <c r="AD218" s="790"/>
      <c r="AE218" s="790"/>
      <c r="AF218" s="790"/>
      <c r="AG218" s="790"/>
      <c r="AH218" s="790"/>
      <c r="AI218" s="790"/>
      <c r="AJ218" s="790"/>
      <c r="AK218" s="790"/>
      <c r="AL218" s="790"/>
      <c r="AM218" s="790"/>
      <c r="AN218" s="790"/>
      <c r="AO218" s="790"/>
      <c r="AP218" s="790"/>
      <c r="AQ218" s="790"/>
      <c r="AR218" s="790"/>
      <c r="AS218" s="790"/>
      <c r="AT218" s="790"/>
      <c r="AU218" s="790"/>
      <c r="AV218" s="790"/>
      <c r="AW218" s="790"/>
      <c r="AX218" s="790"/>
      <c r="AY218" s="790"/>
      <c r="AZ218" s="790"/>
      <c r="BA218" s="790"/>
      <c r="BB218" s="790"/>
      <c r="BC218" s="790"/>
      <c r="BD218" s="790"/>
      <c r="BE218" s="790"/>
      <c r="BF218" s="790"/>
      <c r="BG218" s="790"/>
      <c r="BH218" s="790"/>
      <c r="BI218" s="790"/>
      <c r="BJ218" s="790"/>
      <c r="BK218" s="790"/>
      <c r="BL218" s="790"/>
      <c r="BM218" s="790"/>
      <c r="BN218" s="790"/>
      <c r="BO218" s="790"/>
      <c r="BP218" s="790"/>
      <c r="BQ218" s="790"/>
      <c r="BR218" s="790"/>
      <c r="BS218" s="790"/>
      <c r="BT218" s="790"/>
      <c r="BU218" s="790"/>
      <c r="BV218" s="790"/>
      <c r="BW218" s="790"/>
      <c r="BX218" s="790"/>
      <c r="BY218" s="790"/>
      <c r="BZ218" s="790"/>
      <c r="CA218" s="790"/>
      <c r="CB218" s="790"/>
      <c r="CC218" s="790"/>
      <c r="CD218" s="790"/>
      <c r="CE218" s="790"/>
      <c r="CF218" s="790"/>
      <c r="CG218" s="790"/>
      <c r="CH218" s="790"/>
      <c r="CI218" s="790"/>
      <c r="CJ218" s="790"/>
      <c r="CK218" s="790"/>
      <c r="CL218" s="790"/>
      <c r="CM218" s="790"/>
      <c r="CN218" s="790"/>
      <c r="CO218" s="790"/>
      <c r="CP218" s="790"/>
      <c r="CQ218" s="790"/>
      <c r="CR218" s="790"/>
      <c r="CS218" s="790"/>
      <c r="CT218" s="790"/>
      <c r="CU218" s="790"/>
      <c r="CV218" s="790"/>
      <c r="CW218" s="790"/>
      <c r="CX218" s="790"/>
      <c r="CY218" s="790"/>
      <c r="CZ218" s="790"/>
      <c r="DA218" s="790"/>
      <c r="DB218" s="790"/>
      <c r="DC218" s="790"/>
      <c r="DD218" s="790"/>
      <c r="DE218" s="790"/>
      <c r="DF218" s="790"/>
      <c r="DG218" s="790"/>
      <c r="DH218" s="790"/>
      <c r="DI218" s="790"/>
      <c r="DJ218" s="790"/>
      <c r="DK218" s="790"/>
      <c r="DL218" s="790"/>
      <c r="DM218" s="790"/>
      <c r="DN218" s="790"/>
      <c r="DO218" s="790"/>
      <c r="DP218" s="790"/>
      <c r="DQ218" s="790"/>
      <c r="DR218" s="790"/>
      <c r="DS218" s="790"/>
      <c r="DT218" s="790"/>
      <c r="DU218" s="790"/>
      <c r="DV218" s="790"/>
      <c r="DW218" s="790"/>
      <c r="DX218" s="790"/>
      <c r="DY218" s="790"/>
      <c r="DZ218" s="790"/>
      <c r="EA218" s="790"/>
      <c r="EB218" s="790"/>
      <c r="EC218" s="790"/>
      <c r="ED218" s="790"/>
      <c r="EE218" s="790"/>
      <c r="EF218" s="790"/>
      <c r="EG218" s="790"/>
      <c r="EH218" s="790"/>
      <c r="EI218" s="790"/>
      <c r="EJ218" s="790"/>
      <c r="EK218" s="790"/>
      <c r="EL218" s="790"/>
      <c r="EM218" s="790"/>
      <c r="EN218" s="790"/>
      <c r="EO218" s="790"/>
      <c r="EP218" s="790"/>
      <c r="EQ218" s="790"/>
      <c r="ER218" s="790"/>
      <c r="ES218" s="790"/>
      <c r="ET218" s="790"/>
      <c r="EU218" s="790"/>
      <c r="EV218" s="790"/>
      <c r="EW218" s="790"/>
      <c r="EX218" s="790"/>
      <c r="EY218" s="790"/>
      <c r="EZ218" s="790"/>
      <c r="FA218" s="790"/>
      <c r="FB218" s="790"/>
      <c r="FC218" s="790"/>
      <c r="FD218" s="790"/>
      <c r="FE218" s="790"/>
      <c r="FF218" s="790"/>
      <c r="FG218" s="790"/>
      <c r="FH218" s="790"/>
      <c r="FI218" s="790"/>
      <c r="FJ218" s="790"/>
      <c r="FK218" s="790"/>
      <c r="FL218" s="790"/>
      <c r="FM218" s="790"/>
      <c r="FN218" s="790"/>
      <c r="FO218" s="790"/>
      <c r="FP218" s="790"/>
      <c r="FQ218" s="790"/>
      <c r="FR218" s="790"/>
      <c r="FS218" s="790"/>
      <c r="FT218" s="790"/>
      <c r="FU218" s="790"/>
      <c r="FV218" s="790"/>
      <c r="FW218" s="790"/>
      <c r="FX218" s="790"/>
      <c r="FY218" s="790"/>
      <c r="FZ218" s="790"/>
      <c r="GA218" s="790"/>
      <c r="GB218" s="790"/>
      <c r="GC218" s="790"/>
      <c r="GD218" s="790"/>
      <c r="GE218" s="790"/>
      <c r="GF218" s="790"/>
      <c r="GG218" s="790"/>
      <c r="GH218" s="790"/>
      <c r="GI218" s="790"/>
      <c r="GJ218" s="790"/>
      <c r="GK218" s="790"/>
      <c r="GL218" s="790"/>
      <c r="GM218" s="790"/>
      <c r="GN218" s="790"/>
      <c r="GO218" s="790"/>
      <c r="GP218" s="790"/>
      <c r="GQ218" s="790"/>
      <c r="GR218" s="790"/>
      <c r="GS218" s="790"/>
      <c r="GT218" s="790"/>
      <c r="GU218" s="790"/>
      <c r="GV218" s="790"/>
      <c r="GW218" s="790"/>
      <c r="GX218" s="790"/>
      <c r="GY218" s="790"/>
      <c r="GZ218" s="790"/>
      <c r="HA218" s="790"/>
      <c r="HB218" s="790"/>
      <c r="HC218" s="790"/>
      <c r="HD218" s="790"/>
      <c r="HE218" s="790"/>
      <c r="HF218" s="790"/>
      <c r="HG218" s="790"/>
      <c r="HH218" s="790"/>
      <c r="HI218" s="790"/>
      <c r="HJ218" s="790"/>
      <c r="HK218" s="790"/>
      <c r="HL218" s="790"/>
      <c r="HM218" s="790"/>
      <c r="HN218" s="790"/>
      <c r="HO218" s="790"/>
      <c r="HP218" s="790"/>
      <c r="HQ218" s="790"/>
      <c r="HR218" s="790"/>
      <c r="HS218" s="790"/>
      <c r="HT218" s="790"/>
      <c r="HU218" s="790"/>
      <c r="HV218" s="790"/>
      <c r="HW218" s="790"/>
      <c r="HX218" s="790"/>
      <c r="HY218" s="790"/>
      <c r="HZ218" s="790"/>
      <c r="IA218" s="790"/>
      <c r="IB218" s="790"/>
      <c r="IC218" s="790"/>
      <c r="ID218" s="790"/>
      <c r="IE218" s="790"/>
      <c r="IF218" s="790"/>
      <c r="IG218" s="790"/>
      <c r="IH218" s="790"/>
      <c r="II218" s="790"/>
      <c r="IJ218" s="790"/>
      <c r="IK218" s="790"/>
      <c r="IL218" s="790"/>
      <c r="IM218" s="790"/>
      <c r="IN218" s="790"/>
      <c r="IO218" s="790"/>
      <c r="IP218" s="790"/>
      <c r="IQ218" s="790"/>
      <c r="IR218" s="790"/>
      <c r="IS218" s="790"/>
      <c r="IT218" s="790"/>
      <c r="IU218" s="790"/>
      <c r="IV218" s="790"/>
    </row>
    <row r="219" spans="1:256" s="85" customFormat="1" ht="13.5" customHeight="1">
      <c r="A219" s="790"/>
      <c r="B219" s="790"/>
      <c r="C219" s="790"/>
      <c r="D219" s="790"/>
      <c r="E219" s="790"/>
      <c r="F219" s="790"/>
      <c r="G219" s="790"/>
      <c r="H219" s="790"/>
      <c r="I219" s="883"/>
      <c r="J219" s="790"/>
      <c r="K219" s="790"/>
      <c r="L219" s="790"/>
      <c r="M219" s="790"/>
      <c r="N219" s="790"/>
      <c r="O219" s="790"/>
      <c r="P219" s="790"/>
      <c r="Q219" s="790"/>
      <c r="R219" s="790"/>
      <c r="S219" s="790"/>
      <c r="T219" s="790"/>
      <c r="U219" s="790"/>
      <c r="V219" s="790"/>
      <c r="W219" s="790"/>
      <c r="X219" s="790"/>
      <c r="Y219" s="790"/>
      <c r="Z219" s="790"/>
      <c r="AA219" s="790"/>
      <c r="AB219" s="790"/>
      <c r="AC219" s="790"/>
      <c r="AD219" s="790"/>
      <c r="AE219" s="790"/>
      <c r="AF219" s="790"/>
      <c r="AG219" s="790"/>
      <c r="AH219" s="790"/>
      <c r="AI219" s="790"/>
      <c r="AJ219" s="790"/>
      <c r="AK219" s="790"/>
      <c r="AL219" s="790"/>
      <c r="AM219" s="790"/>
      <c r="AN219" s="790"/>
      <c r="AO219" s="790"/>
      <c r="AP219" s="790"/>
      <c r="AQ219" s="790"/>
      <c r="AR219" s="790"/>
      <c r="AS219" s="790"/>
      <c r="AT219" s="790"/>
      <c r="AU219" s="790"/>
      <c r="AV219" s="790"/>
      <c r="AW219" s="790"/>
      <c r="AX219" s="790"/>
      <c r="AY219" s="790"/>
      <c r="AZ219" s="790"/>
      <c r="BA219" s="790"/>
      <c r="BB219" s="790"/>
      <c r="BC219" s="790"/>
      <c r="BD219" s="790"/>
      <c r="BE219" s="790"/>
      <c r="BF219" s="790"/>
      <c r="BG219" s="790"/>
      <c r="BH219" s="790"/>
      <c r="BI219" s="790"/>
      <c r="BJ219" s="790"/>
      <c r="BK219" s="790"/>
      <c r="BL219" s="790"/>
      <c r="BM219" s="790"/>
      <c r="BN219" s="790"/>
      <c r="BO219" s="790"/>
      <c r="BP219" s="790"/>
      <c r="BQ219" s="790"/>
      <c r="BR219" s="790"/>
      <c r="BS219" s="790"/>
      <c r="BT219" s="790"/>
      <c r="BU219" s="790"/>
      <c r="BV219" s="790"/>
      <c r="BW219" s="790"/>
      <c r="BX219" s="790"/>
      <c r="BY219" s="790"/>
      <c r="BZ219" s="790"/>
      <c r="CA219" s="790"/>
      <c r="CB219" s="790"/>
      <c r="CC219" s="790"/>
      <c r="CD219" s="790"/>
      <c r="CE219" s="790"/>
      <c r="CF219" s="790"/>
      <c r="CG219" s="790"/>
      <c r="CH219" s="790"/>
      <c r="CI219" s="790"/>
      <c r="CJ219" s="790"/>
      <c r="CK219" s="790"/>
      <c r="CL219" s="790"/>
      <c r="CM219" s="790"/>
      <c r="CN219" s="790"/>
      <c r="CO219" s="790"/>
      <c r="CP219" s="790"/>
      <c r="CQ219" s="790"/>
      <c r="CR219" s="790"/>
      <c r="CS219" s="790"/>
      <c r="CT219" s="790"/>
      <c r="CU219" s="790"/>
      <c r="CV219" s="790"/>
      <c r="CW219" s="790"/>
      <c r="CX219" s="790"/>
      <c r="CY219" s="790"/>
      <c r="CZ219" s="790"/>
      <c r="DA219" s="790"/>
      <c r="DB219" s="790"/>
      <c r="DC219" s="790"/>
      <c r="DD219" s="790"/>
      <c r="DE219" s="790"/>
      <c r="DF219" s="790"/>
      <c r="DG219" s="790"/>
      <c r="DH219" s="790"/>
      <c r="DI219" s="790"/>
      <c r="DJ219" s="790"/>
      <c r="DK219" s="790"/>
      <c r="DL219" s="790"/>
      <c r="DM219" s="790"/>
      <c r="DN219" s="790"/>
      <c r="DO219" s="790"/>
      <c r="DP219" s="790"/>
      <c r="DQ219" s="790"/>
      <c r="DR219" s="790"/>
      <c r="DS219" s="790"/>
      <c r="DT219" s="790"/>
      <c r="DU219" s="790"/>
      <c r="DV219" s="790"/>
      <c r="DW219" s="790"/>
      <c r="DX219" s="790"/>
      <c r="DY219" s="790"/>
      <c r="DZ219" s="790"/>
      <c r="EA219" s="790"/>
      <c r="EB219" s="790"/>
      <c r="EC219" s="790"/>
      <c r="ED219" s="790"/>
      <c r="EE219" s="790"/>
      <c r="EF219" s="790"/>
      <c r="EG219" s="790"/>
      <c r="EH219" s="790"/>
      <c r="EI219" s="790"/>
      <c r="EJ219" s="790"/>
      <c r="EK219" s="790"/>
      <c r="EL219" s="790"/>
      <c r="EM219" s="790"/>
      <c r="EN219" s="790"/>
      <c r="EO219" s="790"/>
      <c r="EP219" s="790"/>
      <c r="EQ219" s="790"/>
      <c r="ER219" s="790"/>
      <c r="ES219" s="790"/>
      <c r="ET219" s="790"/>
      <c r="EU219" s="790"/>
      <c r="EV219" s="790"/>
      <c r="EW219" s="790"/>
      <c r="EX219" s="790"/>
      <c r="EY219" s="790"/>
      <c r="EZ219" s="790"/>
      <c r="FA219" s="790"/>
      <c r="FB219" s="790"/>
      <c r="FC219" s="790"/>
      <c r="FD219" s="790"/>
      <c r="FE219" s="790"/>
      <c r="FF219" s="790"/>
      <c r="FG219" s="790"/>
      <c r="FH219" s="790"/>
      <c r="FI219" s="790"/>
      <c r="FJ219" s="790"/>
      <c r="FK219" s="790"/>
      <c r="FL219" s="790"/>
      <c r="FM219" s="790"/>
      <c r="FN219" s="790"/>
      <c r="FO219" s="790"/>
      <c r="FP219" s="790"/>
      <c r="FQ219" s="790"/>
      <c r="FR219" s="790"/>
      <c r="FS219" s="790"/>
      <c r="FT219" s="790"/>
      <c r="FU219" s="790"/>
      <c r="FV219" s="790"/>
      <c r="FW219" s="790"/>
      <c r="FX219" s="790"/>
      <c r="FY219" s="790"/>
      <c r="FZ219" s="790"/>
      <c r="GA219" s="790"/>
      <c r="GB219" s="790"/>
      <c r="GC219" s="790"/>
      <c r="GD219" s="790"/>
      <c r="GE219" s="790"/>
      <c r="GF219" s="790"/>
      <c r="GG219" s="790"/>
      <c r="GH219" s="790"/>
      <c r="GI219" s="790"/>
      <c r="GJ219" s="790"/>
      <c r="GK219" s="790"/>
      <c r="GL219" s="790"/>
      <c r="GM219" s="790"/>
      <c r="GN219" s="790"/>
      <c r="GO219" s="790"/>
      <c r="GP219" s="790"/>
      <c r="GQ219" s="790"/>
      <c r="GR219" s="790"/>
      <c r="GS219" s="790"/>
      <c r="GT219" s="790"/>
      <c r="GU219" s="790"/>
      <c r="GV219" s="790"/>
      <c r="GW219" s="790"/>
      <c r="GX219" s="790"/>
      <c r="GY219" s="790"/>
      <c r="GZ219" s="790"/>
      <c r="HA219" s="790"/>
      <c r="HB219" s="790"/>
      <c r="HC219" s="790"/>
      <c r="HD219" s="790"/>
      <c r="HE219" s="790"/>
      <c r="HF219" s="790"/>
      <c r="HG219" s="790"/>
      <c r="HH219" s="790"/>
      <c r="HI219" s="790"/>
      <c r="HJ219" s="790"/>
      <c r="HK219" s="790"/>
      <c r="HL219" s="790"/>
      <c r="HM219" s="790"/>
      <c r="HN219" s="790"/>
      <c r="HO219" s="790"/>
      <c r="HP219" s="790"/>
      <c r="HQ219" s="790"/>
      <c r="HR219" s="790"/>
      <c r="HS219" s="790"/>
      <c r="HT219" s="790"/>
      <c r="HU219" s="790"/>
      <c r="HV219" s="790"/>
      <c r="HW219" s="790"/>
      <c r="HX219" s="790"/>
      <c r="HY219" s="790"/>
      <c r="HZ219" s="790"/>
      <c r="IA219" s="790"/>
      <c r="IB219" s="790"/>
      <c r="IC219" s="790"/>
      <c r="ID219" s="790"/>
      <c r="IE219" s="790"/>
      <c r="IF219" s="790"/>
      <c r="IG219" s="790"/>
      <c r="IH219" s="790"/>
      <c r="II219" s="790"/>
      <c r="IJ219" s="790"/>
      <c r="IK219" s="790"/>
      <c r="IL219" s="790"/>
      <c r="IM219" s="790"/>
      <c r="IN219" s="790"/>
      <c r="IO219" s="790"/>
      <c r="IP219" s="790"/>
      <c r="IQ219" s="790"/>
      <c r="IR219" s="790"/>
      <c r="IS219" s="790"/>
      <c r="IT219" s="790"/>
      <c r="IU219" s="790"/>
      <c r="IV219" s="790"/>
    </row>
    <row r="220" spans="1:256" s="85" customFormat="1" ht="13.5" customHeight="1">
      <c r="A220" s="790"/>
      <c r="B220" s="790"/>
      <c r="C220" s="790"/>
      <c r="D220" s="790"/>
      <c r="E220" s="790"/>
      <c r="F220" s="790"/>
      <c r="G220" s="790"/>
      <c r="H220" s="790"/>
      <c r="I220" s="887"/>
      <c r="J220" s="790"/>
      <c r="K220" s="790"/>
      <c r="L220" s="790"/>
      <c r="M220" s="790"/>
      <c r="N220" s="790"/>
      <c r="O220" s="790"/>
      <c r="P220" s="790"/>
      <c r="Q220" s="790"/>
      <c r="R220" s="790"/>
      <c r="S220" s="790"/>
      <c r="T220" s="790"/>
      <c r="U220" s="790"/>
      <c r="V220" s="790"/>
      <c r="W220" s="790"/>
      <c r="X220" s="790"/>
      <c r="Y220" s="790"/>
      <c r="Z220" s="790"/>
      <c r="AA220" s="790"/>
      <c r="AB220" s="790"/>
      <c r="AC220" s="790"/>
      <c r="AD220" s="790"/>
      <c r="AE220" s="790"/>
      <c r="AF220" s="790"/>
      <c r="AG220" s="790"/>
      <c r="AH220" s="790"/>
      <c r="AI220" s="790"/>
      <c r="AJ220" s="790"/>
      <c r="AK220" s="790"/>
      <c r="AL220" s="790"/>
      <c r="AM220" s="790"/>
      <c r="AN220" s="790"/>
      <c r="AO220" s="790"/>
      <c r="AP220" s="790"/>
      <c r="AQ220" s="790"/>
      <c r="AR220" s="790"/>
      <c r="AS220" s="790"/>
      <c r="AT220" s="790"/>
      <c r="AU220" s="790"/>
      <c r="AV220" s="790"/>
      <c r="AW220" s="790"/>
      <c r="AX220" s="790"/>
      <c r="AY220" s="790"/>
      <c r="AZ220" s="790"/>
      <c r="BA220" s="790"/>
      <c r="BB220" s="790"/>
      <c r="BC220" s="790"/>
      <c r="BD220" s="790"/>
      <c r="BE220" s="790"/>
      <c r="BF220" s="790"/>
      <c r="BG220" s="790"/>
      <c r="BH220" s="790"/>
      <c r="BI220" s="790"/>
      <c r="BJ220" s="790"/>
      <c r="BK220" s="790"/>
      <c r="BL220" s="790"/>
      <c r="BM220" s="790"/>
      <c r="BN220" s="790"/>
      <c r="BO220" s="790"/>
      <c r="BP220" s="790"/>
      <c r="BQ220" s="790"/>
      <c r="BR220" s="790"/>
      <c r="BS220" s="790"/>
      <c r="BT220" s="790"/>
      <c r="BU220" s="790"/>
      <c r="BV220" s="790"/>
      <c r="BW220" s="790"/>
      <c r="BX220" s="790"/>
      <c r="BY220" s="790"/>
      <c r="BZ220" s="790"/>
      <c r="CA220" s="790"/>
      <c r="CB220" s="790"/>
      <c r="CC220" s="790"/>
      <c r="CD220" s="790"/>
      <c r="CE220" s="790"/>
      <c r="CF220" s="790"/>
      <c r="CG220" s="790"/>
      <c r="CH220" s="790"/>
      <c r="CI220" s="790"/>
      <c r="CJ220" s="790"/>
      <c r="CK220" s="790"/>
      <c r="CL220" s="790"/>
      <c r="CM220" s="790"/>
      <c r="CN220" s="790"/>
      <c r="CO220" s="790"/>
      <c r="CP220" s="790"/>
      <c r="CQ220" s="790"/>
      <c r="CR220" s="790"/>
      <c r="CS220" s="790"/>
      <c r="CT220" s="790"/>
      <c r="CU220" s="790"/>
      <c r="CV220" s="790"/>
      <c r="CW220" s="790"/>
      <c r="CX220" s="790"/>
      <c r="CY220" s="790"/>
      <c r="CZ220" s="790"/>
      <c r="DA220" s="790"/>
      <c r="DB220" s="790"/>
      <c r="DC220" s="790"/>
      <c r="DD220" s="790"/>
      <c r="DE220" s="790"/>
      <c r="DF220" s="790"/>
      <c r="DG220" s="790"/>
      <c r="DH220" s="790"/>
      <c r="DI220" s="790"/>
      <c r="DJ220" s="790"/>
      <c r="DK220" s="790"/>
      <c r="DL220" s="790"/>
      <c r="DM220" s="790"/>
      <c r="DN220" s="790"/>
      <c r="DO220" s="790"/>
      <c r="DP220" s="790"/>
      <c r="DQ220" s="790"/>
      <c r="DR220" s="790"/>
      <c r="DS220" s="790"/>
      <c r="DT220" s="790"/>
      <c r="DU220" s="790"/>
      <c r="DV220" s="790"/>
      <c r="DW220" s="790"/>
      <c r="DX220" s="790"/>
      <c r="DY220" s="790"/>
      <c r="DZ220" s="790"/>
      <c r="EA220" s="790"/>
      <c r="EB220" s="790"/>
      <c r="EC220" s="790"/>
      <c r="ED220" s="790"/>
      <c r="EE220" s="790"/>
      <c r="EF220" s="790"/>
      <c r="EG220" s="790"/>
      <c r="EH220" s="790"/>
      <c r="EI220" s="790"/>
      <c r="EJ220" s="790"/>
      <c r="EK220" s="790"/>
      <c r="EL220" s="790"/>
      <c r="EM220" s="790"/>
      <c r="EN220" s="790"/>
      <c r="EO220" s="790"/>
      <c r="EP220" s="790"/>
      <c r="EQ220" s="790"/>
      <c r="ER220" s="790"/>
      <c r="ES220" s="790"/>
      <c r="ET220" s="790"/>
      <c r="EU220" s="790"/>
      <c r="EV220" s="790"/>
      <c r="EW220" s="790"/>
      <c r="EX220" s="790"/>
      <c r="EY220" s="790"/>
      <c r="EZ220" s="790"/>
      <c r="FA220" s="790"/>
      <c r="FB220" s="790"/>
      <c r="FC220" s="790"/>
      <c r="FD220" s="790"/>
      <c r="FE220" s="790"/>
      <c r="FF220" s="790"/>
      <c r="FG220" s="790"/>
      <c r="FH220" s="790"/>
      <c r="FI220" s="790"/>
      <c r="FJ220" s="790"/>
      <c r="FK220" s="790"/>
      <c r="FL220" s="790"/>
      <c r="FM220" s="790"/>
      <c r="FN220" s="790"/>
      <c r="FO220" s="790"/>
      <c r="FP220" s="790"/>
      <c r="FQ220" s="790"/>
      <c r="FR220" s="790"/>
      <c r="FS220" s="790"/>
      <c r="FT220" s="790"/>
      <c r="FU220" s="790"/>
      <c r="FV220" s="790"/>
      <c r="FW220" s="790"/>
      <c r="FX220" s="790"/>
      <c r="FY220" s="790"/>
      <c r="FZ220" s="790"/>
      <c r="GA220" s="790"/>
      <c r="GB220" s="790"/>
      <c r="GC220" s="790"/>
      <c r="GD220" s="790"/>
      <c r="GE220" s="790"/>
      <c r="GF220" s="790"/>
      <c r="GG220" s="790"/>
      <c r="GH220" s="790"/>
      <c r="GI220" s="790"/>
      <c r="GJ220" s="790"/>
      <c r="GK220" s="790"/>
      <c r="GL220" s="790"/>
      <c r="GM220" s="790"/>
      <c r="GN220" s="790"/>
      <c r="GO220" s="790"/>
      <c r="GP220" s="790"/>
      <c r="GQ220" s="790"/>
      <c r="GR220" s="790"/>
      <c r="GS220" s="790"/>
      <c r="GT220" s="790"/>
      <c r="GU220" s="790"/>
      <c r="GV220" s="790"/>
      <c r="GW220" s="790"/>
      <c r="GX220" s="790"/>
      <c r="GY220" s="790"/>
      <c r="GZ220" s="790"/>
      <c r="HA220" s="790"/>
      <c r="HB220" s="790"/>
      <c r="HC220" s="790"/>
      <c r="HD220" s="790"/>
      <c r="HE220" s="790"/>
      <c r="HF220" s="790"/>
      <c r="HG220" s="790"/>
      <c r="HH220" s="790"/>
      <c r="HI220" s="790"/>
      <c r="HJ220" s="790"/>
      <c r="HK220" s="790"/>
      <c r="HL220" s="790"/>
      <c r="HM220" s="790"/>
      <c r="HN220" s="790"/>
      <c r="HO220" s="790"/>
      <c r="HP220" s="790"/>
      <c r="HQ220" s="790"/>
      <c r="HR220" s="790"/>
      <c r="HS220" s="790"/>
      <c r="HT220" s="790"/>
      <c r="HU220" s="790"/>
      <c r="HV220" s="790"/>
      <c r="HW220" s="790"/>
      <c r="HX220" s="790"/>
      <c r="HY220" s="790"/>
      <c r="HZ220" s="790"/>
      <c r="IA220" s="790"/>
      <c r="IB220" s="790"/>
      <c r="IC220" s="790"/>
      <c r="ID220" s="790"/>
      <c r="IE220" s="790"/>
      <c r="IF220" s="790"/>
      <c r="IG220" s="790"/>
      <c r="IH220" s="790"/>
      <c r="II220" s="790"/>
      <c r="IJ220" s="790"/>
      <c r="IK220" s="790"/>
      <c r="IL220" s="790"/>
      <c r="IM220" s="790"/>
      <c r="IN220" s="790"/>
      <c r="IO220" s="790"/>
      <c r="IP220" s="790"/>
      <c r="IQ220" s="790"/>
      <c r="IR220" s="790"/>
      <c r="IS220" s="790"/>
      <c r="IT220" s="790"/>
      <c r="IU220" s="790"/>
      <c r="IV220" s="790"/>
    </row>
    <row r="221" spans="1:256" ht="13.5" customHeight="1">
      <c r="I221" s="883"/>
    </row>
    <row r="222" spans="1:256" ht="13.5" customHeight="1">
      <c r="I222" s="883"/>
    </row>
    <row r="223" spans="1:256" ht="13.5" customHeight="1">
      <c r="I223" s="883"/>
    </row>
    <row r="224" spans="1:256" ht="13.5" customHeight="1">
      <c r="I224" s="887"/>
    </row>
    <row r="225" spans="9:9" ht="13.5" customHeight="1">
      <c r="I225" s="883"/>
    </row>
    <row r="226" spans="9:9" ht="27" customHeight="1">
      <c r="I226" s="883"/>
    </row>
    <row r="227" spans="9:9" ht="13.5" customHeight="1">
      <c r="I227" s="883"/>
    </row>
    <row r="228" spans="9:9" ht="13.5" customHeight="1">
      <c r="I228" s="887"/>
    </row>
    <row r="229" spans="9:9" ht="13.5" customHeight="1">
      <c r="I229" s="890"/>
    </row>
    <row r="230" spans="9:9" ht="27.75" customHeight="1">
      <c r="I230" s="890"/>
    </row>
    <row r="231" spans="9:9" ht="13.5" customHeight="1">
      <c r="I231" s="890"/>
    </row>
    <row r="232" spans="9:9" ht="13.5" customHeight="1">
      <c r="I232" s="887"/>
    </row>
    <row r="233" spans="9:9" ht="13.5" customHeight="1">
      <c r="I233" s="883"/>
    </row>
    <row r="234" spans="9:9" ht="13.5" customHeight="1">
      <c r="I234" s="883"/>
    </row>
    <row r="235" spans="9:9" ht="13.5" customHeight="1">
      <c r="I235" s="887"/>
    </row>
    <row r="236" spans="9:9" ht="13.5" customHeight="1">
      <c r="I236" s="883"/>
    </row>
    <row r="237" spans="9:9" ht="13.5" customHeight="1">
      <c r="I237" s="883"/>
    </row>
    <row r="238" spans="9:9" ht="13.5" customHeight="1">
      <c r="I238" s="883"/>
    </row>
    <row r="239" spans="9:9" ht="13.5" customHeight="1">
      <c r="I239" s="887"/>
    </row>
    <row r="240" spans="9:9" ht="13.5" customHeight="1">
      <c r="I240" s="883"/>
    </row>
    <row r="241" spans="9:9" ht="13.5" customHeight="1">
      <c r="I241" s="887"/>
    </row>
    <row r="242" spans="9:9" ht="38.25" customHeight="1">
      <c r="I242" s="127"/>
    </row>
    <row r="243" spans="9:9" ht="40.5" customHeight="1">
      <c r="I243" s="887"/>
    </row>
    <row r="244" spans="9:9" ht="13.5" customHeight="1">
      <c r="I244" s="891"/>
    </row>
    <row r="245" spans="9:9" ht="13.5" customHeight="1">
      <c r="I245" s="891"/>
    </row>
    <row r="246" spans="9:9" ht="13.5" customHeight="1">
      <c r="I246" s="891"/>
    </row>
    <row r="247" spans="9:9" ht="13.5" customHeight="1">
      <c r="I247" s="891"/>
    </row>
    <row r="248" spans="9:9" ht="13.5" customHeight="1">
      <c r="I248" s="891"/>
    </row>
    <row r="249" spans="9:9" ht="13.5" customHeight="1">
      <c r="I249" s="887"/>
    </row>
    <row r="250" spans="9:9" ht="13.5" customHeight="1">
      <c r="I250" s="891"/>
    </row>
    <row r="251" spans="9:9" ht="13.5" customHeight="1">
      <c r="I251" s="892"/>
    </row>
    <row r="252" spans="9:9" ht="13.5" customHeight="1">
      <c r="I252" s="891"/>
    </row>
    <row r="253" spans="9:9" ht="13.5" customHeight="1">
      <c r="I253" s="891"/>
    </row>
    <row r="254" spans="9:9" ht="13.5" customHeight="1">
      <c r="I254" s="891"/>
    </row>
    <row r="255" spans="9:9" ht="13.5" customHeight="1">
      <c r="I255" s="887"/>
    </row>
    <row r="256" spans="9:9" ht="13.5" customHeight="1">
      <c r="I256" s="891"/>
    </row>
    <row r="257" spans="1:256" s="473" customFormat="1" ht="13.5" customHeight="1">
      <c r="A257" s="790"/>
      <c r="B257" s="790"/>
      <c r="C257" s="790"/>
      <c r="D257" s="790"/>
      <c r="E257" s="790"/>
      <c r="F257" s="790"/>
      <c r="G257" s="790"/>
      <c r="H257" s="790"/>
      <c r="I257" s="891"/>
      <c r="J257" s="790"/>
      <c r="K257" s="790"/>
      <c r="L257" s="790"/>
      <c r="M257" s="790"/>
      <c r="N257" s="790"/>
      <c r="O257" s="790"/>
      <c r="P257" s="790"/>
      <c r="Q257" s="790"/>
      <c r="R257" s="790"/>
      <c r="S257" s="790"/>
      <c r="T257" s="790"/>
      <c r="U257" s="790"/>
      <c r="V257" s="790"/>
      <c r="W257" s="790"/>
      <c r="X257" s="790"/>
      <c r="Y257" s="790"/>
      <c r="Z257" s="790"/>
      <c r="AA257" s="790"/>
      <c r="AB257" s="790"/>
      <c r="AC257" s="790"/>
      <c r="AD257" s="790"/>
      <c r="AE257" s="790"/>
      <c r="AF257" s="790"/>
      <c r="AG257" s="790"/>
      <c r="AH257" s="790"/>
      <c r="AI257" s="790"/>
      <c r="AJ257" s="790"/>
      <c r="AK257" s="790"/>
      <c r="AL257" s="790"/>
      <c r="AM257" s="790"/>
      <c r="AN257" s="790"/>
      <c r="AO257" s="790"/>
      <c r="AP257" s="790"/>
      <c r="AQ257" s="790"/>
      <c r="AR257" s="790"/>
      <c r="AS257" s="790"/>
      <c r="AT257" s="790"/>
      <c r="AU257" s="790"/>
      <c r="AV257" s="790"/>
      <c r="AW257" s="790"/>
      <c r="AX257" s="790"/>
      <c r="AY257" s="790"/>
      <c r="AZ257" s="790"/>
      <c r="BA257" s="790"/>
      <c r="BB257" s="790"/>
      <c r="BC257" s="790"/>
      <c r="BD257" s="790"/>
      <c r="BE257" s="790"/>
      <c r="BF257" s="790"/>
      <c r="BG257" s="790"/>
      <c r="BH257" s="790"/>
      <c r="BI257" s="790"/>
      <c r="BJ257" s="790"/>
      <c r="BK257" s="790"/>
      <c r="BL257" s="790"/>
      <c r="BM257" s="790"/>
      <c r="BN257" s="790"/>
      <c r="BO257" s="790"/>
      <c r="BP257" s="790"/>
      <c r="BQ257" s="790"/>
      <c r="BR257" s="790"/>
      <c r="BS257" s="790"/>
      <c r="BT257" s="790"/>
      <c r="BU257" s="790"/>
      <c r="BV257" s="790"/>
      <c r="BW257" s="790"/>
      <c r="BX257" s="790"/>
      <c r="BY257" s="790"/>
      <c r="BZ257" s="790"/>
      <c r="CA257" s="790"/>
      <c r="CB257" s="790"/>
      <c r="CC257" s="790"/>
      <c r="CD257" s="790"/>
      <c r="CE257" s="790"/>
      <c r="CF257" s="790"/>
      <c r="CG257" s="790"/>
      <c r="CH257" s="790"/>
      <c r="CI257" s="790"/>
      <c r="CJ257" s="790"/>
      <c r="CK257" s="790"/>
      <c r="CL257" s="790"/>
      <c r="CM257" s="790"/>
      <c r="CN257" s="790"/>
      <c r="CO257" s="790"/>
      <c r="CP257" s="790"/>
      <c r="CQ257" s="790"/>
      <c r="CR257" s="790"/>
      <c r="CS257" s="790"/>
      <c r="CT257" s="790"/>
      <c r="CU257" s="790"/>
      <c r="CV257" s="790"/>
      <c r="CW257" s="790"/>
      <c r="CX257" s="790"/>
      <c r="CY257" s="790"/>
      <c r="CZ257" s="790"/>
      <c r="DA257" s="790"/>
      <c r="DB257" s="790"/>
      <c r="DC257" s="790"/>
      <c r="DD257" s="790"/>
      <c r="DE257" s="790"/>
      <c r="DF257" s="790"/>
      <c r="DG257" s="790"/>
      <c r="DH257" s="790"/>
      <c r="DI257" s="790"/>
      <c r="DJ257" s="790"/>
      <c r="DK257" s="790"/>
      <c r="DL257" s="790"/>
      <c r="DM257" s="790"/>
      <c r="DN257" s="790"/>
      <c r="DO257" s="790"/>
      <c r="DP257" s="790"/>
      <c r="DQ257" s="790"/>
      <c r="DR257" s="790"/>
      <c r="DS257" s="790"/>
      <c r="DT257" s="790"/>
      <c r="DU257" s="790"/>
      <c r="DV257" s="790"/>
      <c r="DW257" s="790"/>
      <c r="DX257" s="790"/>
      <c r="DY257" s="790"/>
      <c r="DZ257" s="790"/>
      <c r="EA257" s="790"/>
      <c r="EB257" s="790"/>
      <c r="EC257" s="790"/>
      <c r="ED257" s="790"/>
      <c r="EE257" s="790"/>
      <c r="EF257" s="790"/>
      <c r="EG257" s="790"/>
      <c r="EH257" s="790"/>
      <c r="EI257" s="790"/>
      <c r="EJ257" s="790"/>
      <c r="EK257" s="790"/>
      <c r="EL257" s="790"/>
      <c r="EM257" s="790"/>
      <c r="EN257" s="790"/>
      <c r="EO257" s="790"/>
      <c r="EP257" s="790"/>
      <c r="EQ257" s="790"/>
      <c r="ER257" s="790"/>
      <c r="ES257" s="790"/>
      <c r="ET257" s="790"/>
      <c r="EU257" s="790"/>
      <c r="EV257" s="790"/>
      <c r="EW257" s="790"/>
      <c r="EX257" s="790"/>
      <c r="EY257" s="790"/>
      <c r="EZ257" s="790"/>
      <c r="FA257" s="790"/>
      <c r="FB257" s="790"/>
      <c r="FC257" s="790"/>
      <c r="FD257" s="790"/>
      <c r="FE257" s="790"/>
      <c r="FF257" s="790"/>
      <c r="FG257" s="790"/>
      <c r="FH257" s="790"/>
      <c r="FI257" s="790"/>
      <c r="FJ257" s="790"/>
      <c r="FK257" s="790"/>
      <c r="FL257" s="790"/>
      <c r="FM257" s="790"/>
      <c r="FN257" s="790"/>
      <c r="FO257" s="790"/>
      <c r="FP257" s="790"/>
      <c r="FQ257" s="790"/>
      <c r="FR257" s="790"/>
      <c r="FS257" s="790"/>
      <c r="FT257" s="790"/>
      <c r="FU257" s="790"/>
      <c r="FV257" s="790"/>
      <c r="FW257" s="790"/>
      <c r="FX257" s="790"/>
      <c r="FY257" s="790"/>
      <c r="FZ257" s="790"/>
      <c r="GA257" s="790"/>
      <c r="GB257" s="790"/>
      <c r="GC257" s="790"/>
      <c r="GD257" s="790"/>
      <c r="GE257" s="790"/>
      <c r="GF257" s="790"/>
      <c r="GG257" s="790"/>
      <c r="GH257" s="790"/>
      <c r="GI257" s="790"/>
      <c r="GJ257" s="790"/>
      <c r="GK257" s="790"/>
      <c r="GL257" s="790"/>
      <c r="GM257" s="790"/>
      <c r="GN257" s="790"/>
      <c r="GO257" s="790"/>
      <c r="GP257" s="790"/>
      <c r="GQ257" s="790"/>
      <c r="GR257" s="790"/>
      <c r="GS257" s="790"/>
      <c r="GT257" s="790"/>
      <c r="GU257" s="790"/>
      <c r="GV257" s="790"/>
      <c r="GW257" s="790"/>
      <c r="GX257" s="790"/>
      <c r="GY257" s="790"/>
      <c r="GZ257" s="790"/>
      <c r="HA257" s="790"/>
      <c r="HB257" s="790"/>
      <c r="HC257" s="790"/>
      <c r="HD257" s="790"/>
      <c r="HE257" s="790"/>
      <c r="HF257" s="790"/>
      <c r="HG257" s="790"/>
      <c r="HH257" s="790"/>
      <c r="HI257" s="790"/>
      <c r="HJ257" s="790"/>
      <c r="HK257" s="790"/>
      <c r="HL257" s="790"/>
      <c r="HM257" s="790"/>
      <c r="HN257" s="790"/>
      <c r="HO257" s="790"/>
      <c r="HP257" s="790"/>
      <c r="HQ257" s="790"/>
      <c r="HR257" s="790"/>
      <c r="HS257" s="790"/>
      <c r="HT257" s="790"/>
      <c r="HU257" s="790"/>
      <c r="HV257" s="790"/>
      <c r="HW257" s="790"/>
      <c r="HX257" s="790"/>
      <c r="HY257" s="790"/>
      <c r="HZ257" s="790"/>
      <c r="IA257" s="790"/>
      <c r="IB257" s="790"/>
      <c r="IC257" s="790"/>
      <c r="ID257" s="790"/>
      <c r="IE257" s="790"/>
      <c r="IF257" s="790"/>
      <c r="IG257" s="790"/>
      <c r="IH257" s="790"/>
      <c r="II257" s="790"/>
      <c r="IJ257" s="790"/>
      <c r="IK257" s="790"/>
      <c r="IL257" s="790"/>
      <c r="IM257" s="790"/>
      <c r="IN257" s="790"/>
      <c r="IO257" s="790"/>
      <c r="IP257" s="790"/>
      <c r="IQ257" s="790"/>
      <c r="IR257" s="790"/>
      <c r="IS257" s="790"/>
      <c r="IT257" s="790"/>
      <c r="IU257" s="790"/>
      <c r="IV257" s="790"/>
    </row>
    <row r="258" spans="1:256" s="473" customFormat="1" ht="27" customHeight="1">
      <c r="A258" s="790"/>
      <c r="B258" s="790"/>
      <c r="C258" s="790"/>
      <c r="D258" s="790"/>
      <c r="E258" s="790"/>
      <c r="F258" s="790"/>
      <c r="G258" s="790"/>
      <c r="H258" s="790"/>
      <c r="I258" s="891"/>
      <c r="J258" s="790"/>
      <c r="K258" s="790"/>
      <c r="L258" s="790"/>
      <c r="M258" s="790"/>
      <c r="N258" s="790"/>
      <c r="O258" s="790"/>
      <c r="P258" s="790"/>
      <c r="Q258" s="790"/>
      <c r="R258" s="790"/>
      <c r="S258" s="790"/>
      <c r="T258" s="790"/>
      <c r="U258" s="790"/>
      <c r="V258" s="790"/>
      <c r="W258" s="790"/>
      <c r="X258" s="790"/>
      <c r="Y258" s="790"/>
      <c r="Z258" s="790"/>
      <c r="AA258" s="790"/>
      <c r="AB258" s="790"/>
      <c r="AC258" s="790"/>
      <c r="AD258" s="790"/>
      <c r="AE258" s="790"/>
      <c r="AF258" s="790"/>
      <c r="AG258" s="790"/>
      <c r="AH258" s="790"/>
      <c r="AI258" s="790"/>
      <c r="AJ258" s="790"/>
      <c r="AK258" s="790"/>
      <c r="AL258" s="790"/>
      <c r="AM258" s="790"/>
      <c r="AN258" s="790"/>
      <c r="AO258" s="790"/>
      <c r="AP258" s="790"/>
      <c r="AQ258" s="790"/>
      <c r="AR258" s="790"/>
      <c r="AS258" s="790"/>
      <c r="AT258" s="790"/>
      <c r="AU258" s="790"/>
      <c r="AV258" s="790"/>
      <c r="AW258" s="790"/>
      <c r="AX258" s="790"/>
      <c r="AY258" s="790"/>
      <c r="AZ258" s="790"/>
      <c r="BA258" s="790"/>
      <c r="BB258" s="790"/>
      <c r="BC258" s="790"/>
      <c r="BD258" s="790"/>
      <c r="BE258" s="790"/>
      <c r="BF258" s="790"/>
      <c r="BG258" s="790"/>
      <c r="BH258" s="790"/>
      <c r="BI258" s="790"/>
      <c r="BJ258" s="790"/>
      <c r="BK258" s="790"/>
      <c r="BL258" s="790"/>
      <c r="BM258" s="790"/>
      <c r="BN258" s="790"/>
      <c r="BO258" s="790"/>
      <c r="BP258" s="790"/>
      <c r="BQ258" s="790"/>
      <c r="BR258" s="790"/>
      <c r="BS258" s="790"/>
      <c r="BT258" s="790"/>
      <c r="BU258" s="790"/>
      <c r="BV258" s="790"/>
      <c r="BW258" s="790"/>
      <c r="BX258" s="790"/>
      <c r="BY258" s="790"/>
      <c r="BZ258" s="790"/>
      <c r="CA258" s="790"/>
      <c r="CB258" s="790"/>
      <c r="CC258" s="790"/>
      <c r="CD258" s="790"/>
      <c r="CE258" s="790"/>
      <c r="CF258" s="790"/>
      <c r="CG258" s="790"/>
      <c r="CH258" s="790"/>
      <c r="CI258" s="790"/>
      <c r="CJ258" s="790"/>
      <c r="CK258" s="790"/>
      <c r="CL258" s="790"/>
      <c r="CM258" s="790"/>
      <c r="CN258" s="790"/>
      <c r="CO258" s="790"/>
      <c r="CP258" s="790"/>
      <c r="CQ258" s="790"/>
      <c r="CR258" s="790"/>
      <c r="CS258" s="790"/>
      <c r="CT258" s="790"/>
      <c r="CU258" s="790"/>
      <c r="CV258" s="790"/>
      <c r="CW258" s="790"/>
      <c r="CX258" s="790"/>
      <c r="CY258" s="790"/>
      <c r="CZ258" s="790"/>
      <c r="DA258" s="790"/>
      <c r="DB258" s="790"/>
      <c r="DC258" s="790"/>
      <c r="DD258" s="790"/>
      <c r="DE258" s="790"/>
      <c r="DF258" s="790"/>
      <c r="DG258" s="790"/>
      <c r="DH258" s="790"/>
      <c r="DI258" s="790"/>
      <c r="DJ258" s="790"/>
      <c r="DK258" s="790"/>
      <c r="DL258" s="790"/>
      <c r="DM258" s="790"/>
      <c r="DN258" s="790"/>
      <c r="DO258" s="790"/>
      <c r="DP258" s="790"/>
      <c r="DQ258" s="790"/>
      <c r="DR258" s="790"/>
      <c r="DS258" s="790"/>
      <c r="DT258" s="790"/>
      <c r="DU258" s="790"/>
      <c r="DV258" s="790"/>
      <c r="DW258" s="790"/>
      <c r="DX258" s="790"/>
      <c r="DY258" s="790"/>
      <c r="DZ258" s="790"/>
      <c r="EA258" s="790"/>
      <c r="EB258" s="790"/>
      <c r="EC258" s="790"/>
      <c r="ED258" s="790"/>
      <c r="EE258" s="790"/>
      <c r="EF258" s="790"/>
      <c r="EG258" s="790"/>
      <c r="EH258" s="790"/>
      <c r="EI258" s="790"/>
      <c r="EJ258" s="790"/>
      <c r="EK258" s="790"/>
      <c r="EL258" s="790"/>
      <c r="EM258" s="790"/>
      <c r="EN258" s="790"/>
      <c r="EO258" s="790"/>
      <c r="EP258" s="790"/>
      <c r="EQ258" s="790"/>
      <c r="ER258" s="790"/>
      <c r="ES258" s="790"/>
      <c r="ET258" s="790"/>
      <c r="EU258" s="790"/>
      <c r="EV258" s="790"/>
      <c r="EW258" s="790"/>
      <c r="EX258" s="790"/>
      <c r="EY258" s="790"/>
      <c r="EZ258" s="790"/>
      <c r="FA258" s="790"/>
      <c r="FB258" s="790"/>
      <c r="FC258" s="790"/>
      <c r="FD258" s="790"/>
      <c r="FE258" s="790"/>
      <c r="FF258" s="790"/>
      <c r="FG258" s="790"/>
      <c r="FH258" s="790"/>
      <c r="FI258" s="790"/>
      <c r="FJ258" s="790"/>
      <c r="FK258" s="790"/>
      <c r="FL258" s="790"/>
      <c r="FM258" s="790"/>
      <c r="FN258" s="790"/>
      <c r="FO258" s="790"/>
      <c r="FP258" s="790"/>
      <c r="FQ258" s="790"/>
      <c r="FR258" s="790"/>
      <c r="FS258" s="790"/>
      <c r="FT258" s="790"/>
      <c r="FU258" s="790"/>
      <c r="FV258" s="790"/>
      <c r="FW258" s="790"/>
      <c r="FX258" s="790"/>
      <c r="FY258" s="790"/>
      <c r="FZ258" s="790"/>
      <c r="GA258" s="790"/>
      <c r="GB258" s="790"/>
      <c r="GC258" s="790"/>
      <c r="GD258" s="790"/>
      <c r="GE258" s="790"/>
      <c r="GF258" s="790"/>
      <c r="GG258" s="790"/>
      <c r="GH258" s="790"/>
      <c r="GI258" s="790"/>
      <c r="GJ258" s="790"/>
      <c r="GK258" s="790"/>
      <c r="GL258" s="790"/>
      <c r="GM258" s="790"/>
      <c r="GN258" s="790"/>
      <c r="GO258" s="790"/>
      <c r="GP258" s="790"/>
      <c r="GQ258" s="790"/>
      <c r="GR258" s="790"/>
      <c r="GS258" s="790"/>
      <c r="GT258" s="790"/>
      <c r="GU258" s="790"/>
      <c r="GV258" s="790"/>
      <c r="GW258" s="790"/>
      <c r="GX258" s="790"/>
      <c r="GY258" s="790"/>
      <c r="GZ258" s="790"/>
      <c r="HA258" s="790"/>
      <c r="HB258" s="790"/>
      <c r="HC258" s="790"/>
      <c r="HD258" s="790"/>
      <c r="HE258" s="790"/>
      <c r="HF258" s="790"/>
      <c r="HG258" s="790"/>
      <c r="HH258" s="790"/>
      <c r="HI258" s="790"/>
      <c r="HJ258" s="790"/>
      <c r="HK258" s="790"/>
      <c r="HL258" s="790"/>
      <c r="HM258" s="790"/>
      <c r="HN258" s="790"/>
      <c r="HO258" s="790"/>
      <c r="HP258" s="790"/>
      <c r="HQ258" s="790"/>
      <c r="HR258" s="790"/>
      <c r="HS258" s="790"/>
      <c r="HT258" s="790"/>
      <c r="HU258" s="790"/>
      <c r="HV258" s="790"/>
      <c r="HW258" s="790"/>
      <c r="HX258" s="790"/>
      <c r="HY258" s="790"/>
      <c r="HZ258" s="790"/>
      <c r="IA258" s="790"/>
      <c r="IB258" s="790"/>
      <c r="IC258" s="790"/>
      <c r="ID258" s="790"/>
      <c r="IE258" s="790"/>
      <c r="IF258" s="790"/>
      <c r="IG258" s="790"/>
      <c r="IH258" s="790"/>
      <c r="II258" s="790"/>
      <c r="IJ258" s="790"/>
      <c r="IK258" s="790"/>
      <c r="IL258" s="790"/>
      <c r="IM258" s="790"/>
      <c r="IN258" s="790"/>
      <c r="IO258" s="790"/>
      <c r="IP258" s="790"/>
      <c r="IQ258" s="790"/>
      <c r="IR258" s="790"/>
      <c r="IS258" s="790"/>
      <c r="IT258" s="790"/>
      <c r="IU258" s="790"/>
      <c r="IV258" s="790"/>
    </row>
    <row r="259" spans="1:256" s="473" customFormat="1" ht="13.5" customHeight="1">
      <c r="A259" s="790"/>
      <c r="B259" s="790"/>
      <c r="C259" s="790"/>
      <c r="D259" s="790"/>
      <c r="E259" s="790"/>
      <c r="F259" s="790"/>
      <c r="G259" s="790"/>
      <c r="H259" s="790"/>
      <c r="I259" s="891"/>
      <c r="J259" s="790"/>
      <c r="K259" s="790"/>
      <c r="L259" s="790"/>
      <c r="M259" s="790"/>
      <c r="N259" s="790"/>
      <c r="O259" s="790"/>
      <c r="P259" s="790"/>
      <c r="Q259" s="790"/>
      <c r="R259" s="790"/>
      <c r="S259" s="790"/>
      <c r="T259" s="790"/>
      <c r="U259" s="790"/>
      <c r="V259" s="790"/>
      <c r="W259" s="790"/>
      <c r="X259" s="790"/>
      <c r="Y259" s="790"/>
      <c r="Z259" s="790"/>
      <c r="AA259" s="790"/>
      <c r="AB259" s="790"/>
      <c r="AC259" s="790"/>
      <c r="AD259" s="790"/>
      <c r="AE259" s="790"/>
      <c r="AF259" s="790"/>
      <c r="AG259" s="790"/>
      <c r="AH259" s="790"/>
      <c r="AI259" s="790"/>
      <c r="AJ259" s="790"/>
      <c r="AK259" s="790"/>
      <c r="AL259" s="790"/>
      <c r="AM259" s="790"/>
      <c r="AN259" s="790"/>
      <c r="AO259" s="790"/>
      <c r="AP259" s="790"/>
      <c r="AQ259" s="790"/>
      <c r="AR259" s="790"/>
      <c r="AS259" s="790"/>
      <c r="AT259" s="790"/>
      <c r="AU259" s="790"/>
      <c r="AV259" s="790"/>
      <c r="AW259" s="790"/>
      <c r="AX259" s="790"/>
      <c r="AY259" s="790"/>
      <c r="AZ259" s="790"/>
      <c r="BA259" s="790"/>
      <c r="BB259" s="790"/>
      <c r="BC259" s="790"/>
      <c r="BD259" s="790"/>
      <c r="BE259" s="790"/>
      <c r="BF259" s="790"/>
      <c r="BG259" s="790"/>
      <c r="BH259" s="790"/>
      <c r="BI259" s="790"/>
      <c r="BJ259" s="790"/>
      <c r="BK259" s="790"/>
      <c r="BL259" s="790"/>
      <c r="BM259" s="790"/>
      <c r="BN259" s="790"/>
      <c r="BO259" s="790"/>
      <c r="BP259" s="790"/>
      <c r="BQ259" s="790"/>
      <c r="BR259" s="790"/>
      <c r="BS259" s="790"/>
      <c r="BT259" s="790"/>
      <c r="BU259" s="790"/>
      <c r="BV259" s="790"/>
      <c r="BW259" s="790"/>
      <c r="BX259" s="790"/>
      <c r="BY259" s="790"/>
      <c r="BZ259" s="790"/>
      <c r="CA259" s="790"/>
      <c r="CB259" s="790"/>
      <c r="CC259" s="790"/>
      <c r="CD259" s="790"/>
      <c r="CE259" s="790"/>
      <c r="CF259" s="790"/>
      <c r="CG259" s="790"/>
      <c r="CH259" s="790"/>
      <c r="CI259" s="790"/>
      <c r="CJ259" s="790"/>
      <c r="CK259" s="790"/>
      <c r="CL259" s="790"/>
      <c r="CM259" s="790"/>
      <c r="CN259" s="790"/>
      <c r="CO259" s="790"/>
      <c r="CP259" s="790"/>
      <c r="CQ259" s="790"/>
      <c r="CR259" s="790"/>
      <c r="CS259" s="790"/>
      <c r="CT259" s="790"/>
      <c r="CU259" s="790"/>
      <c r="CV259" s="790"/>
      <c r="CW259" s="790"/>
      <c r="CX259" s="790"/>
      <c r="CY259" s="790"/>
      <c r="CZ259" s="790"/>
      <c r="DA259" s="790"/>
      <c r="DB259" s="790"/>
      <c r="DC259" s="790"/>
      <c r="DD259" s="790"/>
      <c r="DE259" s="790"/>
      <c r="DF259" s="790"/>
      <c r="DG259" s="790"/>
      <c r="DH259" s="790"/>
      <c r="DI259" s="790"/>
      <c r="DJ259" s="790"/>
      <c r="DK259" s="790"/>
      <c r="DL259" s="790"/>
      <c r="DM259" s="790"/>
      <c r="DN259" s="790"/>
      <c r="DO259" s="790"/>
      <c r="DP259" s="790"/>
      <c r="DQ259" s="790"/>
      <c r="DR259" s="790"/>
      <c r="DS259" s="790"/>
      <c r="DT259" s="790"/>
      <c r="DU259" s="790"/>
      <c r="DV259" s="790"/>
      <c r="DW259" s="790"/>
      <c r="DX259" s="790"/>
      <c r="DY259" s="790"/>
      <c r="DZ259" s="790"/>
      <c r="EA259" s="790"/>
      <c r="EB259" s="790"/>
      <c r="EC259" s="790"/>
      <c r="ED259" s="790"/>
      <c r="EE259" s="790"/>
      <c r="EF259" s="790"/>
      <c r="EG259" s="790"/>
      <c r="EH259" s="790"/>
      <c r="EI259" s="790"/>
      <c r="EJ259" s="790"/>
      <c r="EK259" s="790"/>
      <c r="EL259" s="790"/>
      <c r="EM259" s="790"/>
      <c r="EN259" s="790"/>
      <c r="EO259" s="790"/>
      <c r="EP259" s="790"/>
      <c r="EQ259" s="790"/>
      <c r="ER259" s="790"/>
      <c r="ES259" s="790"/>
      <c r="ET259" s="790"/>
      <c r="EU259" s="790"/>
      <c r="EV259" s="790"/>
      <c r="EW259" s="790"/>
      <c r="EX259" s="790"/>
      <c r="EY259" s="790"/>
      <c r="EZ259" s="790"/>
      <c r="FA259" s="790"/>
      <c r="FB259" s="790"/>
      <c r="FC259" s="790"/>
      <c r="FD259" s="790"/>
      <c r="FE259" s="790"/>
      <c r="FF259" s="790"/>
      <c r="FG259" s="790"/>
      <c r="FH259" s="790"/>
      <c r="FI259" s="790"/>
      <c r="FJ259" s="790"/>
      <c r="FK259" s="790"/>
      <c r="FL259" s="790"/>
      <c r="FM259" s="790"/>
      <c r="FN259" s="790"/>
      <c r="FO259" s="790"/>
      <c r="FP259" s="790"/>
      <c r="FQ259" s="790"/>
      <c r="FR259" s="790"/>
      <c r="FS259" s="790"/>
      <c r="FT259" s="790"/>
      <c r="FU259" s="790"/>
      <c r="FV259" s="790"/>
      <c r="FW259" s="790"/>
      <c r="FX259" s="790"/>
      <c r="FY259" s="790"/>
      <c r="FZ259" s="790"/>
      <c r="GA259" s="790"/>
      <c r="GB259" s="790"/>
      <c r="GC259" s="790"/>
      <c r="GD259" s="790"/>
      <c r="GE259" s="790"/>
      <c r="GF259" s="790"/>
      <c r="GG259" s="790"/>
      <c r="GH259" s="790"/>
      <c r="GI259" s="790"/>
      <c r="GJ259" s="790"/>
      <c r="GK259" s="790"/>
      <c r="GL259" s="790"/>
      <c r="GM259" s="790"/>
      <c r="GN259" s="790"/>
      <c r="GO259" s="790"/>
      <c r="GP259" s="790"/>
      <c r="GQ259" s="790"/>
      <c r="GR259" s="790"/>
      <c r="GS259" s="790"/>
      <c r="GT259" s="790"/>
      <c r="GU259" s="790"/>
      <c r="GV259" s="790"/>
      <c r="GW259" s="790"/>
      <c r="GX259" s="790"/>
      <c r="GY259" s="790"/>
      <c r="GZ259" s="790"/>
      <c r="HA259" s="790"/>
      <c r="HB259" s="790"/>
      <c r="HC259" s="790"/>
      <c r="HD259" s="790"/>
      <c r="HE259" s="790"/>
      <c r="HF259" s="790"/>
      <c r="HG259" s="790"/>
      <c r="HH259" s="790"/>
      <c r="HI259" s="790"/>
      <c r="HJ259" s="790"/>
      <c r="HK259" s="790"/>
      <c r="HL259" s="790"/>
      <c r="HM259" s="790"/>
      <c r="HN259" s="790"/>
      <c r="HO259" s="790"/>
      <c r="HP259" s="790"/>
      <c r="HQ259" s="790"/>
      <c r="HR259" s="790"/>
      <c r="HS259" s="790"/>
      <c r="HT259" s="790"/>
      <c r="HU259" s="790"/>
      <c r="HV259" s="790"/>
      <c r="HW259" s="790"/>
      <c r="HX259" s="790"/>
      <c r="HY259" s="790"/>
      <c r="HZ259" s="790"/>
      <c r="IA259" s="790"/>
      <c r="IB259" s="790"/>
      <c r="IC259" s="790"/>
      <c r="ID259" s="790"/>
      <c r="IE259" s="790"/>
      <c r="IF259" s="790"/>
      <c r="IG259" s="790"/>
      <c r="IH259" s="790"/>
      <c r="II259" s="790"/>
      <c r="IJ259" s="790"/>
      <c r="IK259" s="790"/>
      <c r="IL259" s="790"/>
      <c r="IM259" s="790"/>
      <c r="IN259" s="790"/>
      <c r="IO259" s="790"/>
      <c r="IP259" s="790"/>
      <c r="IQ259" s="790"/>
      <c r="IR259" s="790"/>
      <c r="IS259" s="790"/>
      <c r="IT259" s="790"/>
      <c r="IU259" s="790"/>
      <c r="IV259" s="790"/>
    </row>
    <row r="260" spans="1:256" s="473" customFormat="1" ht="13.5" customHeight="1">
      <c r="A260" s="790"/>
      <c r="B260" s="790"/>
      <c r="C260" s="790"/>
      <c r="D260" s="790"/>
      <c r="E260" s="790"/>
      <c r="F260" s="790"/>
      <c r="G260" s="790"/>
      <c r="H260" s="790"/>
      <c r="I260" s="891"/>
      <c r="J260" s="790"/>
      <c r="K260" s="790"/>
      <c r="L260" s="790"/>
      <c r="M260" s="790"/>
      <c r="N260" s="790"/>
      <c r="O260" s="790"/>
      <c r="P260" s="790"/>
      <c r="Q260" s="790"/>
      <c r="R260" s="790"/>
      <c r="S260" s="790"/>
      <c r="T260" s="790"/>
      <c r="U260" s="790"/>
      <c r="V260" s="790"/>
      <c r="W260" s="790"/>
      <c r="X260" s="790"/>
      <c r="Y260" s="790"/>
      <c r="Z260" s="790"/>
      <c r="AA260" s="790"/>
      <c r="AB260" s="790"/>
      <c r="AC260" s="790"/>
      <c r="AD260" s="790"/>
      <c r="AE260" s="790"/>
      <c r="AF260" s="790"/>
      <c r="AG260" s="790"/>
      <c r="AH260" s="790"/>
      <c r="AI260" s="790"/>
      <c r="AJ260" s="790"/>
      <c r="AK260" s="790"/>
      <c r="AL260" s="790"/>
      <c r="AM260" s="790"/>
      <c r="AN260" s="790"/>
      <c r="AO260" s="790"/>
      <c r="AP260" s="790"/>
      <c r="AQ260" s="790"/>
      <c r="AR260" s="790"/>
      <c r="AS260" s="790"/>
      <c r="AT260" s="790"/>
      <c r="AU260" s="790"/>
      <c r="AV260" s="790"/>
      <c r="AW260" s="790"/>
      <c r="AX260" s="790"/>
      <c r="AY260" s="790"/>
      <c r="AZ260" s="790"/>
      <c r="BA260" s="790"/>
      <c r="BB260" s="790"/>
      <c r="BC260" s="790"/>
      <c r="BD260" s="790"/>
      <c r="BE260" s="790"/>
      <c r="BF260" s="790"/>
      <c r="BG260" s="790"/>
      <c r="BH260" s="790"/>
      <c r="BI260" s="790"/>
      <c r="BJ260" s="790"/>
      <c r="BK260" s="790"/>
      <c r="BL260" s="790"/>
      <c r="BM260" s="790"/>
      <c r="BN260" s="790"/>
      <c r="BO260" s="790"/>
      <c r="BP260" s="790"/>
      <c r="BQ260" s="790"/>
      <c r="BR260" s="790"/>
      <c r="BS260" s="790"/>
      <c r="BT260" s="790"/>
      <c r="BU260" s="790"/>
      <c r="BV260" s="790"/>
      <c r="BW260" s="790"/>
      <c r="BX260" s="790"/>
      <c r="BY260" s="790"/>
      <c r="BZ260" s="790"/>
      <c r="CA260" s="790"/>
      <c r="CB260" s="790"/>
      <c r="CC260" s="790"/>
      <c r="CD260" s="790"/>
      <c r="CE260" s="790"/>
      <c r="CF260" s="790"/>
      <c r="CG260" s="790"/>
      <c r="CH260" s="790"/>
      <c r="CI260" s="790"/>
      <c r="CJ260" s="790"/>
      <c r="CK260" s="790"/>
      <c r="CL260" s="790"/>
      <c r="CM260" s="790"/>
      <c r="CN260" s="790"/>
      <c r="CO260" s="790"/>
      <c r="CP260" s="790"/>
      <c r="CQ260" s="790"/>
      <c r="CR260" s="790"/>
      <c r="CS260" s="790"/>
      <c r="CT260" s="790"/>
      <c r="CU260" s="790"/>
      <c r="CV260" s="790"/>
      <c r="CW260" s="790"/>
      <c r="CX260" s="790"/>
      <c r="CY260" s="790"/>
      <c r="CZ260" s="790"/>
      <c r="DA260" s="790"/>
      <c r="DB260" s="790"/>
      <c r="DC260" s="790"/>
      <c r="DD260" s="790"/>
      <c r="DE260" s="790"/>
      <c r="DF260" s="790"/>
      <c r="DG260" s="790"/>
      <c r="DH260" s="790"/>
      <c r="DI260" s="790"/>
      <c r="DJ260" s="790"/>
      <c r="DK260" s="790"/>
      <c r="DL260" s="790"/>
      <c r="DM260" s="790"/>
      <c r="DN260" s="790"/>
      <c r="DO260" s="790"/>
      <c r="DP260" s="790"/>
      <c r="DQ260" s="790"/>
      <c r="DR260" s="790"/>
      <c r="DS260" s="790"/>
      <c r="DT260" s="790"/>
      <c r="DU260" s="790"/>
      <c r="DV260" s="790"/>
      <c r="DW260" s="790"/>
      <c r="DX260" s="790"/>
      <c r="DY260" s="790"/>
      <c r="DZ260" s="790"/>
      <c r="EA260" s="790"/>
      <c r="EB260" s="790"/>
      <c r="EC260" s="790"/>
      <c r="ED260" s="790"/>
      <c r="EE260" s="790"/>
      <c r="EF260" s="790"/>
      <c r="EG260" s="790"/>
      <c r="EH260" s="790"/>
      <c r="EI260" s="790"/>
      <c r="EJ260" s="790"/>
      <c r="EK260" s="790"/>
      <c r="EL260" s="790"/>
      <c r="EM260" s="790"/>
      <c r="EN260" s="790"/>
      <c r="EO260" s="790"/>
      <c r="EP260" s="790"/>
      <c r="EQ260" s="790"/>
      <c r="ER260" s="790"/>
      <c r="ES260" s="790"/>
      <c r="ET260" s="790"/>
      <c r="EU260" s="790"/>
      <c r="EV260" s="790"/>
      <c r="EW260" s="790"/>
      <c r="EX260" s="790"/>
      <c r="EY260" s="790"/>
      <c r="EZ260" s="790"/>
      <c r="FA260" s="790"/>
      <c r="FB260" s="790"/>
      <c r="FC260" s="790"/>
      <c r="FD260" s="790"/>
      <c r="FE260" s="790"/>
      <c r="FF260" s="790"/>
      <c r="FG260" s="790"/>
      <c r="FH260" s="790"/>
      <c r="FI260" s="790"/>
      <c r="FJ260" s="790"/>
      <c r="FK260" s="790"/>
      <c r="FL260" s="790"/>
      <c r="FM260" s="790"/>
      <c r="FN260" s="790"/>
      <c r="FO260" s="790"/>
      <c r="FP260" s="790"/>
      <c r="FQ260" s="790"/>
      <c r="FR260" s="790"/>
      <c r="FS260" s="790"/>
      <c r="FT260" s="790"/>
      <c r="FU260" s="790"/>
      <c r="FV260" s="790"/>
      <c r="FW260" s="790"/>
      <c r="FX260" s="790"/>
      <c r="FY260" s="790"/>
      <c r="FZ260" s="790"/>
      <c r="GA260" s="790"/>
      <c r="GB260" s="790"/>
      <c r="GC260" s="790"/>
      <c r="GD260" s="790"/>
      <c r="GE260" s="790"/>
      <c r="GF260" s="790"/>
      <c r="GG260" s="790"/>
      <c r="GH260" s="790"/>
      <c r="GI260" s="790"/>
      <c r="GJ260" s="790"/>
      <c r="GK260" s="790"/>
      <c r="GL260" s="790"/>
      <c r="GM260" s="790"/>
      <c r="GN260" s="790"/>
      <c r="GO260" s="790"/>
      <c r="GP260" s="790"/>
      <c r="GQ260" s="790"/>
      <c r="GR260" s="790"/>
      <c r="GS260" s="790"/>
      <c r="GT260" s="790"/>
      <c r="GU260" s="790"/>
      <c r="GV260" s="790"/>
      <c r="GW260" s="790"/>
      <c r="GX260" s="790"/>
      <c r="GY260" s="790"/>
      <c r="GZ260" s="790"/>
      <c r="HA260" s="790"/>
      <c r="HB260" s="790"/>
      <c r="HC260" s="790"/>
      <c r="HD260" s="790"/>
      <c r="HE260" s="790"/>
      <c r="HF260" s="790"/>
      <c r="HG260" s="790"/>
      <c r="HH260" s="790"/>
      <c r="HI260" s="790"/>
      <c r="HJ260" s="790"/>
      <c r="HK260" s="790"/>
      <c r="HL260" s="790"/>
      <c r="HM260" s="790"/>
      <c r="HN260" s="790"/>
      <c r="HO260" s="790"/>
      <c r="HP260" s="790"/>
      <c r="HQ260" s="790"/>
      <c r="HR260" s="790"/>
      <c r="HS260" s="790"/>
      <c r="HT260" s="790"/>
      <c r="HU260" s="790"/>
      <c r="HV260" s="790"/>
      <c r="HW260" s="790"/>
      <c r="HX260" s="790"/>
      <c r="HY260" s="790"/>
      <c r="HZ260" s="790"/>
      <c r="IA260" s="790"/>
      <c r="IB260" s="790"/>
      <c r="IC260" s="790"/>
      <c r="ID260" s="790"/>
      <c r="IE260" s="790"/>
      <c r="IF260" s="790"/>
      <c r="IG260" s="790"/>
      <c r="IH260" s="790"/>
      <c r="II260" s="790"/>
      <c r="IJ260" s="790"/>
      <c r="IK260" s="790"/>
      <c r="IL260" s="790"/>
      <c r="IM260" s="790"/>
      <c r="IN260" s="790"/>
      <c r="IO260" s="790"/>
      <c r="IP260" s="790"/>
      <c r="IQ260" s="790"/>
      <c r="IR260" s="790"/>
      <c r="IS260" s="790"/>
      <c r="IT260" s="790"/>
      <c r="IU260" s="790"/>
      <c r="IV260" s="790"/>
    </row>
    <row r="261" spans="1:256" s="473" customFormat="1" ht="13.5" customHeight="1">
      <c r="A261" s="790"/>
      <c r="B261" s="790"/>
      <c r="C261" s="790"/>
      <c r="D261" s="790"/>
      <c r="E261" s="790"/>
      <c r="F261" s="790"/>
      <c r="G261" s="790"/>
      <c r="H261" s="790"/>
      <c r="I261" s="887"/>
      <c r="J261" s="790"/>
      <c r="K261" s="790"/>
      <c r="L261" s="790"/>
      <c r="M261" s="790"/>
      <c r="N261" s="790"/>
      <c r="O261" s="790"/>
      <c r="P261" s="790"/>
      <c r="Q261" s="790"/>
      <c r="R261" s="790"/>
      <c r="S261" s="790"/>
      <c r="T261" s="790"/>
      <c r="U261" s="790"/>
      <c r="V261" s="790"/>
      <c r="W261" s="790"/>
      <c r="X261" s="790"/>
      <c r="Y261" s="790"/>
      <c r="Z261" s="790"/>
      <c r="AA261" s="790"/>
      <c r="AB261" s="790"/>
      <c r="AC261" s="790"/>
      <c r="AD261" s="790"/>
      <c r="AE261" s="790"/>
      <c r="AF261" s="790"/>
      <c r="AG261" s="790"/>
      <c r="AH261" s="790"/>
      <c r="AI261" s="790"/>
      <c r="AJ261" s="790"/>
      <c r="AK261" s="790"/>
      <c r="AL261" s="790"/>
      <c r="AM261" s="790"/>
      <c r="AN261" s="790"/>
      <c r="AO261" s="790"/>
      <c r="AP261" s="790"/>
      <c r="AQ261" s="790"/>
      <c r="AR261" s="790"/>
      <c r="AS261" s="790"/>
      <c r="AT261" s="790"/>
      <c r="AU261" s="790"/>
      <c r="AV261" s="790"/>
      <c r="AW261" s="790"/>
      <c r="AX261" s="790"/>
      <c r="AY261" s="790"/>
      <c r="AZ261" s="790"/>
      <c r="BA261" s="790"/>
      <c r="BB261" s="790"/>
      <c r="BC261" s="790"/>
      <c r="BD261" s="790"/>
      <c r="BE261" s="790"/>
      <c r="BF261" s="790"/>
      <c r="BG261" s="790"/>
      <c r="BH261" s="790"/>
      <c r="BI261" s="790"/>
      <c r="BJ261" s="790"/>
      <c r="BK261" s="790"/>
      <c r="BL261" s="790"/>
      <c r="BM261" s="790"/>
      <c r="BN261" s="790"/>
      <c r="BO261" s="790"/>
      <c r="BP261" s="790"/>
      <c r="BQ261" s="790"/>
      <c r="BR261" s="790"/>
      <c r="BS261" s="790"/>
      <c r="BT261" s="790"/>
      <c r="BU261" s="790"/>
      <c r="BV261" s="790"/>
      <c r="BW261" s="790"/>
      <c r="BX261" s="790"/>
      <c r="BY261" s="790"/>
      <c r="BZ261" s="790"/>
      <c r="CA261" s="790"/>
      <c r="CB261" s="790"/>
      <c r="CC261" s="790"/>
      <c r="CD261" s="790"/>
      <c r="CE261" s="790"/>
      <c r="CF261" s="790"/>
      <c r="CG261" s="790"/>
      <c r="CH261" s="790"/>
      <c r="CI261" s="790"/>
      <c r="CJ261" s="790"/>
      <c r="CK261" s="790"/>
      <c r="CL261" s="790"/>
      <c r="CM261" s="790"/>
      <c r="CN261" s="790"/>
      <c r="CO261" s="790"/>
      <c r="CP261" s="790"/>
      <c r="CQ261" s="790"/>
      <c r="CR261" s="790"/>
      <c r="CS261" s="790"/>
      <c r="CT261" s="790"/>
      <c r="CU261" s="790"/>
      <c r="CV261" s="790"/>
      <c r="CW261" s="790"/>
      <c r="CX261" s="790"/>
      <c r="CY261" s="790"/>
      <c r="CZ261" s="790"/>
      <c r="DA261" s="790"/>
      <c r="DB261" s="790"/>
      <c r="DC261" s="790"/>
      <c r="DD261" s="790"/>
      <c r="DE261" s="790"/>
      <c r="DF261" s="790"/>
      <c r="DG261" s="790"/>
      <c r="DH261" s="790"/>
      <c r="DI261" s="790"/>
      <c r="DJ261" s="790"/>
      <c r="DK261" s="790"/>
      <c r="DL261" s="790"/>
      <c r="DM261" s="790"/>
      <c r="DN261" s="790"/>
      <c r="DO261" s="790"/>
      <c r="DP261" s="790"/>
      <c r="DQ261" s="790"/>
      <c r="DR261" s="790"/>
      <c r="DS261" s="790"/>
      <c r="DT261" s="790"/>
      <c r="DU261" s="790"/>
      <c r="DV261" s="790"/>
      <c r="DW261" s="790"/>
      <c r="DX261" s="790"/>
      <c r="DY261" s="790"/>
      <c r="DZ261" s="790"/>
      <c r="EA261" s="790"/>
      <c r="EB261" s="790"/>
      <c r="EC261" s="790"/>
      <c r="ED261" s="790"/>
      <c r="EE261" s="790"/>
      <c r="EF261" s="790"/>
      <c r="EG261" s="790"/>
      <c r="EH261" s="790"/>
      <c r="EI261" s="790"/>
      <c r="EJ261" s="790"/>
      <c r="EK261" s="790"/>
      <c r="EL261" s="790"/>
      <c r="EM261" s="790"/>
      <c r="EN261" s="790"/>
      <c r="EO261" s="790"/>
      <c r="EP261" s="790"/>
      <c r="EQ261" s="790"/>
      <c r="ER261" s="790"/>
      <c r="ES261" s="790"/>
      <c r="ET261" s="790"/>
      <c r="EU261" s="790"/>
      <c r="EV261" s="790"/>
      <c r="EW261" s="790"/>
      <c r="EX261" s="790"/>
      <c r="EY261" s="790"/>
      <c r="EZ261" s="790"/>
      <c r="FA261" s="790"/>
      <c r="FB261" s="790"/>
      <c r="FC261" s="790"/>
      <c r="FD261" s="790"/>
      <c r="FE261" s="790"/>
      <c r="FF261" s="790"/>
      <c r="FG261" s="790"/>
      <c r="FH261" s="790"/>
      <c r="FI261" s="790"/>
      <c r="FJ261" s="790"/>
      <c r="FK261" s="790"/>
      <c r="FL261" s="790"/>
      <c r="FM261" s="790"/>
      <c r="FN261" s="790"/>
      <c r="FO261" s="790"/>
      <c r="FP261" s="790"/>
      <c r="FQ261" s="790"/>
      <c r="FR261" s="790"/>
      <c r="FS261" s="790"/>
      <c r="FT261" s="790"/>
      <c r="FU261" s="790"/>
      <c r="FV261" s="790"/>
      <c r="FW261" s="790"/>
      <c r="FX261" s="790"/>
      <c r="FY261" s="790"/>
      <c r="FZ261" s="790"/>
      <c r="GA261" s="790"/>
      <c r="GB261" s="790"/>
      <c r="GC261" s="790"/>
      <c r="GD261" s="790"/>
      <c r="GE261" s="790"/>
      <c r="GF261" s="790"/>
      <c r="GG261" s="790"/>
      <c r="GH261" s="790"/>
      <c r="GI261" s="790"/>
      <c r="GJ261" s="790"/>
      <c r="GK261" s="790"/>
      <c r="GL261" s="790"/>
      <c r="GM261" s="790"/>
      <c r="GN261" s="790"/>
      <c r="GO261" s="790"/>
      <c r="GP261" s="790"/>
      <c r="GQ261" s="790"/>
      <c r="GR261" s="790"/>
      <c r="GS261" s="790"/>
      <c r="GT261" s="790"/>
      <c r="GU261" s="790"/>
      <c r="GV261" s="790"/>
      <c r="GW261" s="790"/>
      <c r="GX261" s="790"/>
      <c r="GY261" s="790"/>
      <c r="GZ261" s="790"/>
      <c r="HA261" s="790"/>
      <c r="HB261" s="790"/>
      <c r="HC261" s="790"/>
      <c r="HD261" s="790"/>
      <c r="HE261" s="790"/>
      <c r="HF261" s="790"/>
      <c r="HG261" s="790"/>
      <c r="HH261" s="790"/>
      <c r="HI261" s="790"/>
      <c r="HJ261" s="790"/>
      <c r="HK261" s="790"/>
      <c r="HL261" s="790"/>
      <c r="HM261" s="790"/>
      <c r="HN261" s="790"/>
      <c r="HO261" s="790"/>
      <c r="HP261" s="790"/>
      <c r="HQ261" s="790"/>
      <c r="HR261" s="790"/>
      <c r="HS261" s="790"/>
      <c r="HT261" s="790"/>
      <c r="HU261" s="790"/>
      <c r="HV261" s="790"/>
      <c r="HW261" s="790"/>
      <c r="HX261" s="790"/>
      <c r="HY261" s="790"/>
      <c r="HZ261" s="790"/>
      <c r="IA261" s="790"/>
      <c r="IB261" s="790"/>
      <c r="IC261" s="790"/>
      <c r="ID261" s="790"/>
      <c r="IE261" s="790"/>
      <c r="IF261" s="790"/>
      <c r="IG261" s="790"/>
      <c r="IH261" s="790"/>
      <c r="II261" s="790"/>
      <c r="IJ261" s="790"/>
      <c r="IK261" s="790"/>
      <c r="IL261" s="790"/>
      <c r="IM261" s="790"/>
      <c r="IN261" s="790"/>
      <c r="IO261" s="790"/>
      <c r="IP261" s="790"/>
      <c r="IQ261" s="790"/>
      <c r="IR261" s="790"/>
      <c r="IS261" s="790"/>
      <c r="IT261" s="790"/>
      <c r="IU261" s="790"/>
      <c r="IV261" s="790"/>
    </row>
    <row r="262" spans="1:256" ht="13.5" customHeight="1">
      <c r="I262" s="891"/>
    </row>
    <row r="263" spans="1:256" s="473" customFormat="1" ht="13.5" customHeight="1">
      <c r="A263" s="790"/>
      <c r="B263" s="790"/>
      <c r="C263" s="790"/>
      <c r="D263" s="790"/>
      <c r="E263" s="790"/>
      <c r="F263" s="790"/>
      <c r="G263" s="790"/>
      <c r="H263" s="790"/>
      <c r="I263" s="891"/>
      <c r="J263" s="790"/>
      <c r="K263" s="790"/>
      <c r="L263" s="790"/>
      <c r="M263" s="790"/>
      <c r="N263" s="790"/>
      <c r="O263" s="790"/>
      <c r="P263" s="790"/>
      <c r="Q263" s="790"/>
      <c r="R263" s="790"/>
      <c r="S263" s="790"/>
      <c r="T263" s="790"/>
      <c r="U263" s="790"/>
      <c r="V263" s="790"/>
      <c r="W263" s="790"/>
      <c r="X263" s="790"/>
      <c r="Y263" s="790"/>
      <c r="Z263" s="790"/>
      <c r="AA263" s="790"/>
      <c r="AB263" s="790"/>
      <c r="AC263" s="790"/>
      <c r="AD263" s="790"/>
      <c r="AE263" s="790"/>
      <c r="AF263" s="790"/>
      <c r="AG263" s="790"/>
      <c r="AH263" s="790"/>
      <c r="AI263" s="790"/>
      <c r="AJ263" s="790"/>
      <c r="AK263" s="790"/>
      <c r="AL263" s="790"/>
      <c r="AM263" s="790"/>
      <c r="AN263" s="790"/>
      <c r="AO263" s="790"/>
      <c r="AP263" s="790"/>
      <c r="AQ263" s="790"/>
      <c r="AR263" s="790"/>
      <c r="AS263" s="790"/>
      <c r="AT263" s="790"/>
      <c r="AU263" s="790"/>
      <c r="AV263" s="790"/>
      <c r="AW263" s="790"/>
      <c r="AX263" s="790"/>
      <c r="AY263" s="790"/>
      <c r="AZ263" s="790"/>
      <c r="BA263" s="790"/>
      <c r="BB263" s="790"/>
      <c r="BC263" s="790"/>
      <c r="BD263" s="790"/>
      <c r="BE263" s="790"/>
      <c r="BF263" s="790"/>
      <c r="BG263" s="790"/>
      <c r="BH263" s="790"/>
      <c r="BI263" s="790"/>
      <c r="BJ263" s="790"/>
      <c r="BK263" s="790"/>
      <c r="BL263" s="790"/>
      <c r="BM263" s="790"/>
      <c r="BN263" s="790"/>
      <c r="BO263" s="790"/>
      <c r="BP263" s="790"/>
      <c r="BQ263" s="790"/>
      <c r="BR263" s="790"/>
      <c r="BS263" s="790"/>
      <c r="BT263" s="790"/>
      <c r="BU263" s="790"/>
      <c r="BV263" s="790"/>
      <c r="BW263" s="790"/>
      <c r="BX263" s="790"/>
      <c r="BY263" s="790"/>
      <c r="BZ263" s="790"/>
      <c r="CA263" s="790"/>
      <c r="CB263" s="790"/>
      <c r="CC263" s="790"/>
      <c r="CD263" s="790"/>
      <c r="CE263" s="790"/>
      <c r="CF263" s="790"/>
      <c r="CG263" s="790"/>
      <c r="CH263" s="790"/>
      <c r="CI263" s="790"/>
      <c r="CJ263" s="790"/>
      <c r="CK263" s="790"/>
      <c r="CL263" s="790"/>
      <c r="CM263" s="790"/>
      <c r="CN263" s="790"/>
      <c r="CO263" s="790"/>
      <c r="CP263" s="790"/>
      <c r="CQ263" s="790"/>
      <c r="CR263" s="790"/>
      <c r="CS263" s="790"/>
      <c r="CT263" s="790"/>
      <c r="CU263" s="790"/>
      <c r="CV263" s="790"/>
      <c r="CW263" s="790"/>
      <c r="CX263" s="790"/>
      <c r="CY263" s="790"/>
      <c r="CZ263" s="790"/>
      <c r="DA263" s="790"/>
      <c r="DB263" s="790"/>
      <c r="DC263" s="790"/>
      <c r="DD263" s="790"/>
      <c r="DE263" s="790"/>
      <c r="DF263" s="790"/>
      <c r="DG263" s="790"/>
      <c r="DH263" s="790"/>
      <c r="DI263" s="790"/>
      <c r="DJ263" s="790"/>
      <c r="DK263" s="790"/>
      <c r="DL263" s="790"/>
      <c r="DM263" s="790"/>
      <c r="DN263" s="790"/>
      <c r="DO263" s="790"/>
      <c r="DP263" s="790"/>
      <c r="DQ263" s="790"/>
      <c r="DR263" s="790"/>
      <c r="DS263" s="790"/>
      <c r="DT263" s="790"/>
      <c r="DU263" s="790"/>
      <c r="DV263" s="790"/>
      <c r="DW263" s="790"/>
      <c r="DX263" s="790"/>
      <c r="DY263" s="790"/>
      <c r="DZ263" s="790"/>
      <c r="EA263" s="790"/>
      <c r="EB263" s="790"/>
      <c r="EC263" s="790"/>
      <c r="ED263" s="790"/>
      <c r="EE263" s="790"/>
      <c r="EF263" s="790"/>
      <c r="EG263" s="790"/>
      <c r="EH263" s="790"/>
      <c r="EI263" s="790"/>
      <c r="EJ263" s="790"/>
      <c r="EK263" s="790"/>
      <c r="EL263" s="790"/>
      <c r="EM263" s="790"/>
      <c r="EN263" s="790"/>
      <c r="EO263" s="790"/>
      <c r="EP263" s="790"/>
      <c r="EQ263" s="790"/>
      <c r="ER263" s="790"/>
      <c r="ES263" s="790"/>
      <c r="ET263" s="790"/>
      <c r="EU263" s="790"/>
      <c r="EV263" s="790"/>
      <c r="EW263" s="790"/>
      <c r="EX263" s="790"/>
      <c r="EY263" s="790"/>
      <c r="EZ263" s="790"/>
      <c r="FA263" s="790"/>
      <c r="FB263" s="790"/>
      <c r="FC263" s="790"/>
      <c r="FD263" s="790"/>
      <c r="FE263" s="790"/>
      <c r="FF263" s="790"/>
      <c r="FG263" s="790"/>
      <c r="FH263" s="790"/>
      <c r="FI263" s="790"/>
      <c r="FJ263" s="790"/>
      <c r="FK263" s="790"/>
      <c r="FL263" s="790"/>
      <c r="FM263" s="790"/>
      <c r="FN263" s="790"/>
      <c r="FO263" s="790"/>
      <c r="FP263" s="790"/>
      <c r="FQ263" s="790"/>
      <c r="FR263" s="790"/>
      <c r="FS263" s="790"/>
      <c r="FT263" s="790"/>
      <c r="FU263" s="790"/>
      <c r="FV263" s="790"/>
      <c r="FW263" s="790"/>
      <c r="FX263" s="790"/>
      <c r="FY263" s="790"/>
      <c r="FZ263" s="790"/>
      <c r="GA263" s="790"/>
      <c r="GB263" s="790"/>
      <c r="GC263" s="790"/>
      <c r="GD263" s="790"/>
      <c r="GE263" s="790"/>
      <c r="GF263" s="790"/>
      <c r="GG263" s="790"/>
      <c r="GH263" s="790"/>
      <c r="GI263" s="790"/>
      <c r="GJ263" s="790"/>
      <c r="GK263" s="790"/>
      <c r="GL263" s="790"/>
      <c r="GM263" s="790"/>
      <c r="GN263" s="790"/>
      <c r="GO263" s="790"/>
      <c r="GP263" s="790"/>
      <c r="GQ263" s="790"/>
      <c r="GR263" s="790"/>
      <c r="GS263" s="790"/>
      <c r="GT263" s="790"/>
      <c r="GU263" s="790"/>
      <c r="GV263" s="790"/>
      <c r="GW263" s="790"/>
      <c r="GX263" s="790"/>
      <c r="GY263" s="790"/>
      <c r="GZ263" s="790"/>
      <c r="HA263" s="790"/>
      <c r="HB263" s="790"/>
      <c r="HC263" s="790"/>
      <c r="HD263" s="790"/>
      <c r="HE263" s="790"/>
      <c r="HF263" s="790"/>
      <c r="HG263" s="790"/>
      <c r="HH263" s="790"/>
      <c r="HI263" s="790"/>
      <c r="HJ263" s="790"/>
      <c r="HK263" s="790"/>
      <c r="HL263" s="790"/>
      <c r="HM263" s="790"/>
      <c r="HN263" s="790"/>
      <c r="HO263" s="790"/>
      <c r="HP263" s="790"/>
      <c r="HQ263" s="790"/>
      <c r="HR263" s="790"/>
      <c r="HS263" s="790"/>
      <c r="HT263" s="790"/>
      <c r="HU263" s="790"/>
      <c r="HV263" s="790"/>
      <c r="HW263" s="790"/>
      <c r="HX263" s="790"/>
      <c r="HY263" s="790"/>
      <c r="HZ263" s="790"/>
      <c r="IA263" s="790"/>
      <c r="IB263" s="790"/>
      <c r="IC263" s="790"/>
      <c r="ID263" s="790"/>
      <c r="IE263" s="790"/>
      <c r="IF263" s="790"/>
      <c r="IG263" s="790"/>
      <c r="IH263" s="790"/>
      <c r="II263" s="790"/>
      <c r="IJ263" s="790"/>
      <c r="IK263" s="790"/>
      <c r="IL263" s="790"/>
      <c r="IM263" s="790"/>
      <c r="IN263" s="790"/>
      <c r="IO263" s="790"/>
      <c r="IP263" s="790"/>
      <c r="IQ263" s="790"/>
      <c r="IR263" s="790"/>
      <c r="IS263" s="790"/>
      <c r="IT263" s="790"/>
      <c r="IU263" s="790"/>
      <c r="IV263" s="790"/>
    </row>
    <row r="264" spans="1:256" s="473" customFormat="1" ht="13.5" customHeight="1">
      <c r="A264" s="790"/>
      <c r="B264" s="790"/>
      <c r="C264" s="790"/>
      <c r="D264" s="790"/>
      <c r="E264" s="790"/>
      <c r="F264" s="790"/>
      <c r="G264" s="790"/>
      <c r="H264" s="790"/>
      <c r="I264" s="891"/>
      <c r="J264" s="790"/>
      <c r="K264" s="790"/>
      <c r="L264" s="790"/>
      <c r="M264" s="790"/>
      <c r="N264" s="790"/>
      <c r="O264" s="790"/>
      <c r="P264" s="790"/>
      <c r="Q264" s="790"/>
      <c r="R264" s="790"/>
      <c r="S264" s="790"/>
      <c r="T264" s="790"/>
      <c r="U264" s="790"/>
      <c r="V264" s="790"/>
      <c r="W264" s="790"/>
      <c r="X264" s="790"/>
      <c r="Y264" s="790"/>
      <c r="Z264" s="790"/>
      <c r="AA264" s="790"/>
      <c r="AB264" s="790"/>
      <c r="AC264" s="790"/>
      <c r="AD264" s="790"/>
      <c r="AE264" s="790"/>
      <c r="AF264" s="790"/>
      <c r="AG264" s="790"/>
      <c r="AH264" s="790"/>
      <c r="AI264" s="790"/>
      <c r="AJ264" s="790"/>
      <c r="AK264" s="790"/>
      <c r="AL264" s="790"/>
      <c r="AM264" s="790"/>
      <c r="AN264" s="790"/>
      <c r="AO264" s="790"/>
      <c r="AP264" s="790"/>
      <c r="AQ264" s="790"/>
      <c r="AR264" s="790"/>
      <c r="AS264" s="790"/>
      <c r="AT264" s="790"/>
      <c r="AU264" s="790"/>
      <c r="AV264" s="790"/>
      <c r="AW264" s="790"/>
      <c r="AX264" s="790"/>
      <c r="AY264" s="790"/>
      <c r="AZ264" s="790"/>
      <c r="BA264" s="790"/>
      <c r="BB264" s="790"/>
      <c r="BC264" s="790"/>
      <c r="BD264" s="790"/>
      <c r="BE264" s="790"/>
      <c r="BF264" s="790"/>
      <c r="BG264" s="790"/>
      <c r="BH264" s="790"/>
      <c r="BI264" s="790"/>
      <c r="BJ264" s="790"/>
      <c r="BK264" s="790"/>
      <c r="BL264" s="790"/>
      <c r="BM264" s="790"/>
      <c r="BN264" s="790"/>
      <c r="BO264" s="790"/>
      <c r="BP264" s="790"/>
      <c r="BQ264" s="790"/>
      <c r="BR264" s="790"/>
      <c r="BS264" s="790"/>
      <c r="BT264" s="790"/>
      <c r="BU264" s="790"/>
      <c r="BV264" s="790"/>
      <c r="BW264" s="790"/>
      <c r="BX264" s="790"/>
      <c r="BY264" s="790"/>
      <c r="BZ264" s="790"/>
      <c r="CA264" s="790"/>
      <c r="CB264" s="790"/>
      <c r="CC264" s="790"/>
      <c r="CD264" s="790"/>
      <c r="CE264" s="790"/>
      <c r="CF264" s="790"/>
      <c r="CG264" s="790"/>
      <c r="CH264" s="790"/>
      <c r="CI264" s="790"/>
      <c r="CJ264" s="790"/>
      <c r="CK264" s="790"/>
      <c r="CL264" s="790"/>
      <c r="CM264" s="790"/>
      <c r="CN264" s="790"/>
      <c r="CO264" s="790"/>
      <c r="CP264" s="790"/>
      <c r="CQ264" s="790"/>
      <c r="CR264" s="790"/>
      <c r="CS264" s="790"/>
      <c r="CT264" s="790"/>
      <c r="CU264" s="790"/>
      <c r="CV264" s="790"/>
      <c r="CW264" s="790"/>
      <c r="CX264" s="790"/>
      <c r="CY264" s="790"/>
      <c r="CZ264" s="790"/>
      <c r="DA264" s="790"/>
      <c r="DB264" s="790"/>
      <c r="DC264" s="790"/>
      <c r="DD264" s="790"/>
      <c r="DE264" s="790"/>
      <c r="DF264" s="790"/>
      <c r="DG264" s="790"/>
      <c r="DH264" s="790"/>
      <c r="DI264" s="790"/>
      <c r="DJ264" s="790"/>
      <c r="DK264" s="790"/>
      <c r="DL264" s="790"/>
      <c r="DM264" s="790"/>
      <c r="DN264" s="790"/>
      <c r="DO264" s="790"/>
      <c r="DP264" s="790"/>
      <c r="DQ264" s="790"/>
      <c r="DR264" s="790"/>
      <c r="DS264" s="790"/>
      <c r="DT264" s="790"/>
      <c r="DU264" s="790"/>
      <c r="DV264" s="790"/>
      <c r="DW264" s="790"/>
      <c r="DX264" s="790"/>
      <c r="DY264" s="790"/>
      <c r="DZ264" s="790"/>
      <c r="EA264" s="790"/>
      <c r="EB264" s="790"/>
      <c r="EC264" s="790"/>
      <c r="ED264" s="790"/>
      <c r="EE264" s="790"/>
      <c r="EF264" s="790"/>
      <c r="EG264" s="790"/>
      <c r="EH264" s="790"/>
      <c r="EI264" s="790"/>
      <c r="EJ264" s="790"/>
      <c r="EK264" s="790"/>
      <c r="EL264" s="790"/>
      <c r="EM264" s="790"/>
      <c r="EN264" s="790"/>
      <c r="EO264" s="790"/>
      <c r="EP264" s="790"/>
      <c r="EQ264" s="790"/>
      <c r="ER264" s="790"/>
      <c r="ES264" s="790"/>
      <c r="ET264" s="790"/>
      <c r="EU264" s="790"/>
      <c r="EV264" s="790"/>
      <c r="EW264" s="790"/>
      <c r="EX264" s="790"/>
      <c r="EY264" s="790"/>
      <c r="EZ264" s="790"/>
      <c r="FA264" s="790"/>
      <c r="FB264" s="790"/>
      <c r="FC264" s="790"/>
      <c r="FD264" s="790"/>
      <c r="FE264" s="790"/>
      <c r="FF264" s="790"/>
      <c r="FG264" s="790"/>
      <c r="FH264" s="790"/>
      <c r="FI264" s="790"/>
      <c r="FJ264" s="790"/>
      <c r="FK264" s="790"/>
      <c r="FL264" s="790"/>
      <c r="FM264" s="790"/>
      <c r="FN264" s="790"/>
      <c r="FO264" s="790"/>
      <c r="FP264" s="790"/>
      <c r="FQ264" s="790"/>
      <c r="FR264" s="790"/>
      <c r="FS264" s="790"/>
      <c r="FT264" s="790"/>
      <c r="FU264" s="790"/>
      <c r="FV264" s="790"/>
      <c r="FW264" s="790"/>
      <c r="FX264" s="790"/>
      <c r="FY264" s="790"/>
      <c r="FZ264" s="790"/>
      <c r="GA264" s="790"/>
      <c r="GB264" s="790"/>
      <c r="GC264" s="790"/>
      <c r="GD264" s="790"/>
      <c r="GE264" s="790"/>
      <c r="GF264" s="790"/>
      <c r="GG264" s="790"/>
      <c r="GH264" s="790"/>
      <c r="GI264" s="790"/>
      <c r="GJ264" s="790"/>
      <c r="GK264" s="790"/>
      <c r="GL264" s="790"/>
      <c r="GM264" s="790"/>
      <c r="GN264" s="790"/>
      <c r="GO264" s="790"/>
      <c r="GP264" s="790"/>
      <c r="GQ264" s="790"/>
      <c r="GR264" s="790"/>
      <c r="GS264" s="790"/>
      <c r="GT264" s="790"/>
      <c r="GU264" s="790"/>
      <c r="GV264" s="790"/>
      <c r="GW264" s="790"/>
      <c r="GX264" s="790"/>
      <c r="GY264" s="790"/>
      <c r="GZ264" s="790"/>
      <c r="HA264" s="790"/>
      <c r="HB264" s="790"/>
      <c r="HC264" s="790"/>
      <c r="HD264" s="790"/>
      <c r="HE264" s="790"/>
      <c r="HF264" s="790"/>
      <c r="HG264" s="790"/>
      <c r="HH264" s="790"/>
      <c r="HI264" s="790"/>
      <c r="HJ264" s="790"/>
      <c r="HK264" s="790"/>
      <c r="HL264" s="790"/>
      <c r="HM264" s="790"/>
      <c r="HN264" s="790"/>
      <c r="HO264" s="790"/>
      <c r="HP264" s="790"/>
      <c r="HQ264" s="790"/>
      <c r="HR264" s="790"/>
      <c r="HS264" s="790"/>
      <c r="HT264" s="790"/>
      <c r="HU264" s="790"/>
      <c r="HV264" s="790"/>
      <c r="HW264" s="790"/>
      <c r="HX264" s="790"/>
      <c r="HY264" s="790"/>
      <c r="HZ264" s="790"/>
      <c r="IA264" s="790"/>
      <c r="IB264" s="790"/>
      <c r="IC264" s="790"/>
      <c r="ID264" s="790"/>
      <c r="IE264" s="790"/>
      <c r="IF264" s="790"/>
      <c r="IG264" s="790"/>
      <c r="IH264" s="790"/>
      <c r="II264" s="790"/>
      <c r="IJ264" s="790"/>
      <c r="IK264" s="790"/>
      <c r="IL264" s="790"/>
      <c r="IM264" s="790"/>
      <c r="IN264" s="790"/>
      <c r="IO264" s="790"/>
      <c r="IP264" s="790"/>
      <c r="IQ264" s="790"/>
      <c r="IR264" s="790"/>
      <c r="IS264" s="790"/>
      <c r="IT264" s="790"/>
      <c r="IU264" s="790"/>
      <c r="IV264" s="790"/>
    </row>
    <row r="265" spans="1:256" s="473" customFormat="1" ht="13.5" customHeight="1">
      <c r="A265" s="790"/>
      <c r="B265" s="790"/>
      <c r="C265" s="790"/>
      <c r="D265" s="790"/>
      <c r="E265" s="790"/>
      <c r="F265" s="790"/>
      <c r="G265" s="790"/>
      <c r="H265" s="790"/>
      <c r="I265" s="891"/>
      <c r="J265" s="790"/>
      <c r="K265" s="790"/>
      <c r="L265" s="790"/>
      <c r="M265" s="790"/>
      <c r="N265" s="790"/>
      <c r="O265" s="790"/>
      <c r="P265" s="790"/>
      <c r="Q265" s="790"/>
      <c r="R265" s="790"/>
      <c r="S265" s="790"/>
      <c r="T265" s="790"/>
      <c r="U265" s="790"/>
      <c r="V265" s="790"/>
      <c r="W265" s="790"/>
      <c r="X265" s="790"/>
      <c r="Y265" s="790"/>
      <c r="Z265" s="790"/>
      <c r="AA265" s="790"/>
      <c r="AB265" s="790"/>
      <c r="AC265" s="790"/>
      <c r="AD265" s="790"/>
      <c r="AE265" s="790"/>
      <c r="AF265" s="790"/>
      <c r="AG265" s="790"/>
      <c r="AH265" s="790"/>
      <c r="AI265" s="790"/>
      <c r="AJ265" s="790"/>
      <c r="AK265" s="790"/>
      <c r="AL265" s="790"/>
      <c r="AM265" s="790"/>
      <c r="AN265" s="790"/>
      <c r="AO265" s="790"/>
      <c r="AP265" s="790"/>
      <c r="AQ265" s="790"/>
      <c r="AR265" s="790"/>
      <c r="AS265" s="790"/>
      <c r="AT265" s="790"/>
      <c r="AU265" s="790"/>
      <c r="AV265" s="790"/>
      <c r="AW265" s="790"/>
      <c r="AX265" s="790"/>
      <c r="AY265" s="790"/>
      <c r="AZ265" s="790"/>
      <c r="BA265" s="790"/>
      <c r="BB265" s="790"/>
      <c r="BC265" s="790"/>
      <c r="BD265" s="790"/>
      <c r="BE265" s="790"/>
      <c r="BF265" s="790"/>
      <c r="BG265" s="790"/>
      <c r="BH265" s="790"/>
      <c r="BI265" s="790"/>
      <c r="BJ265" s="790"/>
      <c r="BK265" s="790"/>
      <c r="BL265" s="790"/>
      <c r="BM265" s="790"/>
      <c r="BN265" s="790"/>
      <c r="BO265" s="790"/>
      <c r="BP265" s="790"/>
      <c r="BQ265" s="790"/>
      <c r="BR265" s="790"/>
      <c r="BS265" s="790"/>
      <c r="BT265" s="790"/>
      <c r="BU265" s="790"/>
      <c r="BV265" s="790"/>
      <c r="BW265" s="790"/>
      <c r="BX265" s="790"/>
      <c r="BY265" s="790"/>
      <c r="BZ265" s="790"/>
      <c r="CA265" s="790"/>
      <c r="CB265" s="790"/>
      <c r="CC265" s="790"/>
      <c r="CD265" s="790"/>
      <c r="CE265" s="790"/>
      <c r="CF265" s="790"/>
      <c r="CG265" s="790"/>
      <c r="CH265" s="790"/>
      <c r="CI265" s="790"/>
      <c r="CJ265" s="790"/>
      <c r="CK265" s="790"/>
      <c r="CL265" s="790"/>
      <c r="CM265" s="790"/>
      <c r="CN265" s="790"/>
      <c r="CO265" s="790"/>
      <c r="CP265" s="790"/>
      <c r="CQ265" s="790"/>
      <c r="CR265" s="790"/>
      <c r="CS265" s="790"/>
      <c r="CT265" s="790"/>
      <c r="CU265" s="790"/>
      <c r="CV265" s="790"/>
      <c r="CW265" s="790"/>
      <c r="CX265" s="790"/>
      <c r="CY265" s="790"/>
      <c r="CZ265" s="790"/>
      <c r="DA265" s="790"/>
      <c r="DB265" s="790"/>
      <c r="DC265" s="790"/>
      <c r="DD265" s="790"/>
      <c r="DE265" s="790"/>
      <c r="DF265" s="790"/>
      <c r="DG265" s="790"/>
      <c r="DH265" s="790"/>
      <c r="DI265" s="790"/>
      <c r="DJ265" s="790"/>
      <c r="DK265" s="790"/>
      <c r="DL265" s="790"/>
      <c r="DM265" s="790"/>
      <c r="DN265" s="790"/>
      <c r="DO265" s="790"/>
      <c r="DP265" s="790"/>
      <c r="DQ265" s="790"/>
      <c r="DR265" s="790"/>
      <c r="DS265" s="790"/>
      <c r="DT265" s="790"/>
      <c r="DU265" s="790"/>
      <c r="DV265" s="790"/>
      <c r="DW265" s="790"/>
      <c r="DX265" s="790"/>
      <c r="DY265" s="790"/>
      <c r="DZ265" s="790"/>
      <c r="EA265" s="790"/>
      <c r="EB265" s="790"/>
      <c r="EC265" s="790"/>
      <c r="ED265" s="790"/>
      <c r="EE265" s="790"/>
      <c r="EF265" s="790"/>
      <c r="EG265" s="790"/>
      <c r="EH265" s="790"/>
      <c r="EI265" s="790"/>
      <c r="EJ265" s="790"/>
      <c r="EK265" s="790"/>
      <c r="EL265" s="790"/>
      <c r="EM265" s="790"/>
      <c r="EN265" s="790"/>
      <c r="EO265" s="790"/>
      <c r="EP265" s="790"/>
      <c r="EQ265" s="790"/>
      <c r="ER265" s="790"/>
      <c r="ES265" s="790"/>
      <c r="ET265" s="790"/>
      <c r="EU265" s="790"/>
      <c r="EV265" s="790"/>
      <c r="EW265" s="790"/>
      <c r="EX265" s="790"/>
      <c r="EY265" s="790"/>
      <c r="EZ265" s="790"/>
      <c r="FA265" s="790"/>
      <c r="FB265" s="790"/>
      <c r="FC265" s="790"/>
      <c r="FD265" s="790"/>
      <c r="FE265" s="790"/>
      <c r="FF265" s="790"/>
      <c r="FG265" s="790"/>
      <c r="FH265" s="790"/>
      <c r="FI265" s="790"/>
      <c r="FJ265" s="790"/>
      <c r="FK265" s="790"/>
      <c r="FL265" s="790"/>
      <c r="FM265" s="790"/>
      <c r="FN265" s="790"/>
      <c r="FO265" s="790"/>
      <c r="FP265" s="790"/>
      <c r="FQ265" s="790"/>
      <c r="FR265" s="790"/>
      <c r="FS265" s="790"/>
      <c r="FT265" s="790"/>
      <c r="FU265" s="790"/>
      <c r="FV265" s="790"/>
      <c r="FW265" s="790"/>
      <c r="FX265" s="790"/>
      <c r="FY265" s="790"/>
      <c r="FZ265" s="790"/>
      <c r="GA265" s="790"/>
      <c r="GB265" s="790"/>
      <c r="GC265" s="790"/>
      <c r="GD265" s="790"/>
      <c r="GE265" s="790"/>
      <c r="GF265" s="790"/>
      <c r="GG265" s="790"/>
      <c r="GH265" s="790"/>
      <c r="GI265" s="790"/>
      <c r="GJ265" s="790"/>
      <c r="GK265" s="790"/>
      <c r="GL265" s="790"/>
      <c r="GM265" s="790"/>
      <c r="GN265" s="790"/>
      <c r="GO265" s="790"/>
      <c r="GP265" s="790"/>
      <c r="GQ265" s="790"/>
      <c r="GR265" s="790"/>
      <c r="GS265" s="790"/>
      <c r="GT265" s="790"/>
      <c r="GU265" s="790"/>
      <c r="GV265" s="790"/>
      <c r="GW265" s="790"/>
      <c r="GX265" s="790"/>
      <c r="GY265" s="790"/>
      <c r="GZ265" s="790"/>
      <c r="HA265" s="790"/>
      <c r="HB265" s="790"/>
      <c r="HC265" s="790"/>
      <c r="HD265" s="790"/>
      <c r="HE265" s="790"/>
      <c r="HF265" s="790"/>
      <c r="HG265" s="790"/>
      <c r="HH265" s="790"/>
      <c r="HI265" s="790"/>
      <c r="HJ265" s="790"/>
      <c r="HK265" s="790"/>
      <c r="HL265" s="790"/>
      <c r="HM265" s="790"/>
      <c r="HN265" s="790"/>
      <c r="HO265" s="790"/>
      <c r="HP265" s="790"/>
      <c r="HQ265" s="790"/>
      <c r="HR265" s="790"/>
      <c r="HS265" s="790"/>
      <c r="HT265" s="790"/>
      <c r="HU265" s="790"/>
      <c r="HV265" s="790"/>
      <c r="HW265" s="790"/>
      <c r="HX265" s="790"/>
      <c r="HY265" s="790"/>
      <c r="HZ265" s="790"/>
      <c r="IA265" s="790"/>
      <c r="IB265" s="790"/>
      <c r="IC265" s="790"/>
      <c r="ID265" s="790"/>
      <c r="IE265" s="790"/>
      <c r="IF265" s="790"/>
      <c r="IG265" s="790"/>
      <c r="IH265" s="790"/>
      <c r="II265" s="790"/>
      <c r="IJ265" s="790"/>
      <c r="IK265" s="790"/>
      <c r="IL265" s="790"/>
      <c r="IM265" s="790"/>
      <c r="IN265" s="790"/>
      <c r="IO265" s="790"/>
      <c r="IP265" s="790"/>
      <c r="IQ265" s="790"/>
      <c r="IR265" s="790"/>
      <c r="IS265" s="790"/>
      <c r="IT265" s="790"/>
      <c r="IU265" s="790"/>
      <c r="IV265" s="790"/>
    </row>
    <row r="266" spans="1:256" s="473" customFormat="1" ht="13.5" customHeight="1">
      <c r="A266" s="790"/>
      <c r="B266" s="790"/>
      <c r="C266" s="790"/>
      <c r="D266" s="790"/>
      <c r="E266" s="790"/>
      <c r="F266" s="790"/>
      <c r="G266" s="790"/>
      <c r="H266" s="790"/>
      <c r="I266" s="891"/>
      <c r="J266" s="790"/>
      <c r="K266" s="790"/>
      <c r="L266" s="790"/>
      <c r="M266" s="790"/>
      <c r="N266" s="790"/>
      <c r="O266" s="790"/>
      <c r="P266" s="790"/>
      <c r="Q266" s="790"/>
      <c r="R266" s="790"/>
      <c r="S266" s="790"/>
      <c r="T266" s="790"/>
      <c r="U266" s="790"/>
      <c r="V266" s="790"/>
      <c r="W266" s="790"/>
      <c r="X266" s="790"/>
      <c r="Y266" s="790"/>
      <c r="Z266" s="790"/>
      <c r="AA266" s="790"/>
      <c r="AB266" s="790"/>
      <c r="AC266" s="790"/>
      <c r="AD266" s="790"/>
      <c r="AE266" s="790"/>
      <c r="AF266" s="790"/>
      <c r="AG266" s="790"/>
      <c r="AH266" s="790"/>
      <c r="AI266" s="790"/>
      <c r="AJ266" s="790"/>
      <c r="AK266" s="790"/>
      <c r="AL266" s="790"/>
      <c r="AM266" s="790"/>
      <c r="AN266" s="790"/>
      <c r="AO266" s="790"/>
      <c r="AP266" s="790"/>
      <c r="AQ266" s="790"/>
      <c r="AR266" s="790"/>
      <c r="AS266" s="790"/>
      <c r="AT266" s="790"/>
      <c r="AU266" s="790"/>
      <c r="AV266" s="790"/>
      <c r="AW266" s="790"/>
      <c r="AX266" s="790"/>
      <c r="AY266" s="790"/>
      <c r="AZ266" s="790"/>
      <c r="BA266" s="790"/>
      <c r="BB266" s="790"/>
      <c r="BC266" s="790"/>
      <c r="BD266" s="790"/>
      <c r="BE266" s="790"/>
      <c r="BF266" s="790"/>
      <c r="BG266" s="790"/>
      <c r="BH266" s="790"/>
      <c r="BI266" s="790"/>
      <c r="BJ266" s="790"/>
      <c r="BK266" s="790"/>
      <c r="BL266" s="790"/>
      <c r="BM266" s="790"/>
      <c r="BN266" s="790"/>
      <c r="BO266" s="790"/>
      <c r="BP266" s="790"/>
      <c r="BQ266" s="790"/>
      <c r="BR266" s="790"/>
      <c r="BS266" s="790"/>
      <c r="BT266" s="790"/>
      <c r="BU266" s="790"/>
      <c r="BV266" s="790"/>
      <c r="BW266" s="790"/>
      <c r="BX266" s="790"/>
      <c r="BY266" s="790"/>
      <c r="BZ266" s="790"/>
      <c r="CA266" s="790"/>
      <c r="CB266" s="790"/>
      <c r="CC266" s="790"/>
      <c r="CD266" s="790"/>
      <c r="CE266" s="790"/>
      <c r="CF266" s="790"/>
      <c r="CG266" s="790"/>
      <c r="CH266" s="790"/>
      <c r="CI266" s="790"/>
      <c r="CJ266" s="790"/>
      <c r="CK266" s="790"/>
      <c r="CL266" s="790"/>
      <c r="CM266" s="790"/>
      <c r="CN266" s="790"/>
      <c r="CO266" s="790"/>
      <c r="CP266" s="790"/>
      <c r="CQ266" s="790"/>
      <c r="CR266" s="790"/>
      <c r="CS266" s="790"/>
      <c r="CT266" s="790"/>
      <c r="CU266" s="790"/>
      <c r="CV266" s="790"/>
      <c r="CW266" s="790"/>
      <c r="CX266" s="790"/>
      <c r="CY266" s="790"/>
      <c r="CZ266" s="790"/>
      <c r="DA266" s="790"/>
      <c r="DB266" s="790"/>
      <c r="DC266" s="790"/>
      <c r="DD266" s="790"/>
      <c r="DE266" s="790"/>
      <c r="DF266" s="790"/>
      <c r="DG266" s="790"/>
      <c r="DH266" s="790"/>
      <c r="DI266" s="790"/>
      <c r="DJ266" s="790"/>
      <c r="DK266" s="790"/>
      <c r="DL266" s="790"/>
      <c r="DM266" s="790"/>
      <c r="DN266" s="790"/>
      <c r="DO266" s="790"/>
      <c r="DP266" s="790"/>
      <c r="DQ266" s="790"/>
      <c r="DR266" s="790"/>
      <c r="DS266" s="790"/>
      <c r="DT266" s="790"/>
      <c r="DU266" s="790"/>
      <c r="DV266" s="790"/>
      <c r="DW266" s="790"/>
      <c r="DX266" s="790"/>
      <c r="DY266" s="790"/>
      <c r="DZ266" s="790"/>
      <c r="EA266" s="790"/>
      <c r="EB266" s="790"/>
      <c r="EC266" s="790"/>
      <c r="ED266" s="790"/>
      <c r="EE266" s="790"/>
      <c r="EF266" s="790"/>
      <c r="EG266" s="790"/>
      <c r="EH266" s="790"/>
      <c r="EI266" s="790"/>
      <c r="EJ266" s="790"/>
      <c r="EK266" s="790"/>
      <c r="EL266" s="790"/>
      <c r="EM266" s="790"/>
      <c r="EN266" s="790"/>
      <c r="EO266" s="790"/>
      <c r="EP266" s="790"/>
      <c r="EQ266" s="790"/>
      <c r="ER266" s="790"/>
      <c r="ES266" s="790"/>
      <c r="ET266" s="790"/>
      <c r="EU266" s="790"/>
      <c r="EV266" s="790"/>
      <c r="EW266" s="790"/>
      <c r="EX266" s="790"/>
      <c r="EY266" s="790"/>
      <c r="EZ266" s="790"/>
      <c r="FA266" s="790"/>
      <c r="FB266" s="790"/>
      <c r="FC266" s="790"/>
      <c r="FD266" s="790"/>
      <c r="FE266" s="790"/>
      <c r="FF266" s="790"/>
      <c r="FG266" s="790"/>
      <c r="FH266" s="790"/>
      <c r="FI266" s="790"/>
      <c r="FJ266" s="790"/>
      <c r="FK266" s="790"/>
      <c r="FL266" s="790"/>
      <c r="FM266" s="790"/>
      <c r="FN266" s="790"/>
      <c r="FO266" s="790"/>
      <c r="FP266" s="790"/>
      <c r="FQ266" s="790"/>
      <c r="FR266" s="790"/>
      <c r="FS266" s="790"/>
      <c r="FT266" s="790"/>
      <c r="FU266" s="790"/>
      <c r="FV266" s="790"/>
      <c r="FW266" s="790"/>
      <c r="FX266" s="790"/>
      <c r="FY266" s="790"/>
      <c r="FZ266" s="790"/>
      <c r="GA266" s="790"/>
      <c r="GB266" s="790"/>
      <c r="GC266" s="790"/>
      <c r="GD266" s="790"/>
      <c r="GE266" s="790"/>
      <c r="GF266" s="790"/>
      <c r="GG266" s="790"/>
      <c r="GH266" s="790"/>
      <c r="GI266" s="790"/>
      <c r="GJ266" s="790"/>
      <c r="GK266" s="790"/>
      <c r="GL266" s="790"/>
      <c r="GM266" s="790"/>
      <c r="GN266" s="790"/>
      <c r="GO266" s="790"/>
      <c r="GP266" s="790"/>
      <c r="GQ266" s="790"/>
      <c r="GR266" s="790"/>
      <c r="GS266" s="790"/>
      <c r="GT266" s="790"/>
      <c r="GU266" s="790"/>
      <c r="GV266" s="790"/>
      <c r="GW266" s="790"/>
      <c r="GX266" s="790"/>
      <c r="GY266" s="790"/>
      <c r="GZ266" s="790"/>
      <c r="HA266" s="790"/>
      <c r="HB266" s="790"/>
      <c r="HC266" s="790"/>
      <c r="HD266" s="790"/>
      <c r="HE266" s="790"/>
      <c r="HF266" s="790"/>
      <c r="HG266" s="790"/>
      <c r="HH266" s="790"/>
      <c r="HI266" s="790"/>
      <c r="HJ266" s="790"/>
      <c r="HK266" s="790"/>
      <c r="HL266" s="790"/>
      <c r="HM266" s="790"/>
      <c r="HN266" s="790"/>
      <c r="HO266" s="790"/>
      <c r="HP266" s="790"/>
      <c r="HQ266" s="790"/>
      <c r="HR266" s="790"/>
      <c r="HS266" s="790"/>
      <c r="HT266" s="790"/>
      <c r="HU266" s="790"/>
      <c r="HV266" s="790"/>
      <c r="HW266" s="790"/>
      <c r="HX266" s="790"/>
      <c r="HY266" s="790"/>
      <c r="HZ266" s="790"/>
      <c r="IA266" s="790"/>
      <c r="IB266" s="790"/>
      <c r="IC266" s="790"/>
      <c r="ID266" s="790"/>
      <c r="IE266" s="790"/>
      <c r="IF266" s="790"/>
      <c r="IG266" s="790"/>
      <c r="IH266" s="790"/>
      <c r="II266" s="790"/>
      <c r="IJ266" s="790"/>
      <c r="IK266" s="790"/>
      <c r="IL266" s="790"/>
      <c r="IM266" s="790"/>
      <c r="IN266" s="790"/>
      <c r="IO266" s="790"/>
      <c r="IP266" s="790"/>
      <c r="IQ266" s="790"/>
      <c r="IR266" s="790"/>
      <c r="IS266" s="790"/>
      <c r="IT266" s="790"/>
      <c r="IU266" s="790"/>
      <c r="IV266" s="790"/>
    </row>
    <row r="267" spans="1:256" s="473" customFormat="1" ht="13.5" customHeight="1">
      <c r="A267" s="790"/>
      <c r="B267" s="790"/>
      <c r="C267" s="790"/>
      <c r="D267" s="790"/>
      <c r="E267" s="790"/>
      <c r="F267" s="790"/>
      <c r="G267" s="790"/>
      <c r="H267" s="790"/>
      <c r="I267" s="887"/>
      <c r="J267" s="790"/>
      <c r="K267" s="790"/>
      <c r="L267" s="790"/>
      <c r="M267" s="790"/>
      <c r="N267" s="790"/>
      <c r="O267" s="790"/>
      <c r="P267" s="790"/>
      <c r="Q267" s="790"/>
      <c r="R267" s="790"/>
      <c r="S267" s="790"/>
      <c r="T267" s="790"/>
      <c r="U267" s="790"/>
      <c r="V267" s="790"/>
      <c r="W267" s="790"/>
      <c r="X267" s="790"/>
      <c r="Y267" s="790"/>
      <c r="Z267" s="790"/>
      <c r="AA267" s="790"/>
      <c r="AB267" s="790"/>
      <c r="AC267" s="790"/>
      <c r="AD267" s="790"/>
      <c r="AE267" s="790"/>
      <c r="AF267" s="790"/>
      <c r="AG267" s="790"/>
      <c r="AH267" s="790"/>
      <c r="AI267" s="790"/>
      <c r="AJ267" s="790"/>
      <c r="AK267" s="790"/>
      <c r="AL267" s="790"/>
      <c r="AM267" s="790"/>
      <c r="AN267" s="790"/>
      <c r="AO267" s="790"/>
      <c r="AP267" s="790"/>
      <c r="AQ267" s="790"/>
      <c r="AR267" s="790"/>
      <c r="AS267" s="790"/>
      <c r="AT267" s="790"/>
      <c r="AU267" s="790"/>
      <c r="AV267" s="790"/>
      <c r="AW267" s="790"/>
      <c r="AX267" s="790"/>
      <c r="AY267" s="790"/>
      <c r="AZ267" s="790"/>
      <c r="BA267" s="790"/>
      <c r="BB267" s="790"/>
      <c r="BC267" s="790"/>
      <c r="BD267" s="790"/>
      <c r="BE267" s="790"/>
      <c r="BF267" s="790"/>
      <c r="BG267" s="790"/>
      <c r="BH267" s="790"/>
      <c r="BI267" s="790"/>
      <c r="BJ267" s="790"/>
      <c r="BK267" s="790"/>
      <c r="BL267" s="790"/>
      <c r="BM267" s="790"/>
      <c r="BN267" s="790"/>
      <c r="BO267" s="790"/>
      <c r="BP267" s="790"/>
      <c r="BQ267" s="790"/>
      <c r="BR267" s="790"/>
      <c r="BS267" s="790"/>
      <c r="BT267" s="790"/>
      <c r="BU267" s="790"/>
      <c r="BV267" s="790"/>
      <c r="BW267" s="790"/>
      <c r="BX267" s="790"/>
      <c r="BY267" s="790"/>
      <c r="BZ267" s="790"/>
      <c r="CA267" s="790"/>
      <c r="CB267" s="790"/>
      <c r="CC267" s="790"/>
      <c r="CD267" s="790"/>
      <c r="CE267" s="790"/>
      <c r="CF267" s="790"/>
      <c r="CG267" s="790"/>
      <c r="CH267" s="790"/>
      <c r="CI267" s="790"/>
      <c r="CJ267" s="790"/>
      <c r="CK267" s="790"/>
      <c r="CL267" s="790"/>
      <c r="CM267" s="790"/>
      <c r="CN267" s="790"/>
      <c r="CO267" s="790"/>
      <c r="CP267" s="790"/>
      <c r="CQ267" s="790"/>
      <c r="CR267" s="790"/>
      <c r="CS267" s="790"/>
      <c r="CT267" s="790"/>
      <c r="CU267" s="790"/>
      <c r="CV267" s="790"/>
      <c r="CW267" s="790"/>
      <c r="CX267" s="790"/>
      <c r="CY267" s="790"/>
      <c r="CZ267" s="790"/>
      <c r="DA267" s="790"/>
      <c r="DB267" s="790"/>
      <c r="DC267" s="790"/>
      <c r="DD267" s="790"/>
      <c r="DE267" s="790"/>
      <c r="DF267" s="790"/>
      <c r="DG267" s="790"/>
      <c r="DH267" s="790"/>
      <c r="DI267" s="790"/>
      <c r="DJ267" s="790"/>
      <c r="DK267" s="790"/>
      <c r="DL267" s="790"/>
      <c r="DM267" s="790"/>
      <c r="DN267" s="790"/>
      <c r="DO267" s="790"/>
      <c r="DP267" s="790"/>
      <c r="DQ267" s="790"/>
      <c r="DR267" s="790"/>
      <c r="DS267" s="790"/>
      <c r="DT267" s="790"/>
      <c r="DU267" s="790"/>
      <c r="DV267" s="790"/>
      <c r="DW267" s="790"/>
      <c r="DX267" s="790"/>
      <c r="DY267" s="790"/>
      <c r="DZ267" s="790"/>
      <c r="EA267" s="790"/>
      <c r="EB267" s="790"/>
      <c r="EC267" s="790"/>
      <c r="ED267" s="790"/>
      <c r="EE267" s="790"/>
      <c r="EF267" s="790"/>
      <c r="EG267" s="790"/>
      <c r="EH267" s="790"/>
      <c r="EI267" s="790"/>
      <c r="EJ267" s="790"/>
      <c r="EK267" s="790"/>
      <c r="EL267" s="790"/>
      <c r="EM267" s="790"/>
      <c r="EN267" s="790"/>
      <c r="EO267" s="790"/>
      <c r="EP267" s="790"/>
      <c r="EQ267" s="790"/>
      <c r="ER267" s="790"/>
      <c r="ES267" s="790"/>
      <c r="ET267" s="790"/>
      <c r="EU267" s="790"/>
      <c r="EV267" s="790"/>
      <c r="EW267" s="790"/>
      <c r="EX267" s="790"/>
      <c r="EY267" s="790"/>
      <c r="EZ267" s="790"/>
      <c r="FA267" s="790"/>
      <c r="FB267" s="790"/>
      <c r="FC267" s="790"/>
      <c r="FD267" s="790"/>
      <c r="FE267" s="790"/>
      <c r="FF267" s="790"/>
      <c r="FG267" s="790"/>
      <c r="FH267" s="790"/>
      <c r="FI267" s="790"/>
      <c r="FJ267" s="790"/>
      <c r="FK267" s="790"/>
      <c r="FL267" s="790"/>
      <c r="FM267" s="790"/>
      <c r="FN267" s="790"/>
      <c r="FO267" s="790"/>
      <c r="FP267" s="790"/>
      <c r="FQ267" s="790"/>
      <c r="FR267" s="790"/>
      <c r="FS267" s="790"/>
      <c r="FT267" s="790"/>
      <c r="FU267" s="790"/>
      <c r="FV267" s="790"/>
      <c r="FW267" s="790"/>
      <c r="FX267" s="790"/>
      <c r="FY267" s="790"/>
      <c r="FZ267" s="790"/>
      <c r="GA267" s="790"/>
      <c r="GB267" s="790"/>
      <c r="GC267" s="790"/>
      <c r="GD267" s="790"/>
      <c r="GE267" s="790"/>
      <c r="GF267" s="790"/>
      <c r="GG267" s="790"/>
      <c r="GH267" s="790"/>
      <c r="GI267" s="790"/>
      <c r="GJ267" s="790"/>
      <c r="GK267" s="790"/>
      <c r="GL267" s="790"/>
      <c r="GM267" s="790"/>
      <c r="GN267" s="790"/>
      <c r="GO267" s="790"/>
      <c r="GP267" s="790"/>
      <c r="GQ267" s="790"/>
      <c r="GR267" s="790"/>
      <c r="GS267" s="790"/>
      <c r="GT267" s="790"/>
      <c r="GU267" s="790"/>
      <c r="GV267" s="790"/>
      <c r="GW267" s="790"/>
      <c r="GX267" s="790"/>
      <c r="GY267" s="790"/>
      <c r="GZ267" s="790"/>
      <c r="HA267" s="790"/>
      <c r="HB267" s="790"/>
      <c r="HC267" s="790"/>
      <c r="HD267" s="790"/>
      <c r="HE267" s="790"/>
      <c r="HF267" s="790"/>
      <c r="HG267" s="790"/>
      <c r="HH267" s="790"/>
      <c r="HI267" s="790"/>
      <c r="HJ267" s="790"/>
      <c r="HK267" s="790"/>
      <c r="HL267" s="790"/>
      <c r="HM267" s="790"/>
      <c r="HN267" s="790"/>
      <c r="HO267" s="790"/>
      <c r="HP267" s="790"/>
      <c r="HQ267" s="790"/>
      <c r="HR267" s="790"/>
      <c r="HS267" s="790"/>
      <c r="HT267" s="790"/>
      <c r="HU267" s="790"/>
      <c r="HV267" s="790"/>
      <c r="HW267" s="790"/>
      <c r="HX267" s="790"/>
      <c r="HY267" s="790"/>
      <c r="HZ267" s="790"/>
      <c r="IA267" s="790"/>
      <c r="IB267" s="790"/>
      <c r="IC267" s="790"/>
      <c r="ID267" s="790"/>
      <c r="IE267" s="790"/>
      <c r="IF267" s="790"/>
      <c r="IG267" s="790"/>
      <c r="IH267" s="790"/>
      <c r="II267" s="790"/>
      <c r="IJ267" s="790"/>
      <c r="IK267" s="790"/>
      <c r="IL267" s="790"/>
      <c r="IM267" s="790"/>
      <c r="IN267" s="790"/>
      <c r="IO267" s="790"/>
      <c r="IP267" s="790"/>
      <c r="IQ267" s="790"/>
      <c r="IR267" s="790"/>
      <c r="IS267" s="790"/>
      <c r="IT267" s="790"/>
      <c r="IU267" s="790"/>
      <c r="IV267" s="790"/>
    </row>
    <row r="268" spans="1:256" s="473" customFormat="1" ht="13.5" customHeight="1">
      <c r="A268" s="790"/>
      <c r="B268" s="790"/>
      <c r="C268" s="790"/>
      <c r="D268" s="790"/>
      <c r="E268" s="790"/>
      <c r="F268" s="790"/>
      <c r="G268" s="790"/>
      <c r="H268" s="790"/>
      <c r="I268" s="891"/>
      <c r="J268" s="790"/>
      <c r="K268" s="790"/>
      <c r="L268" s="790"/>
      <c r="M268" s="790"/>
      <c r="N268" s="790"/>
      <c r="O268" s="790"/>
      <c r="P268" s="790"/>
      <c r="Q268" s="790"/>
      <c r="R268" s="790"/>
      <c r="S268" s="790"/>
      <c r="T268" s="790"/>
      <c r="U268" s="790"/>
      <c r="V268" s="790"/>
      <c r="W268" s="790"/>
      <c r="X268" s="790"/>
      <c r="Y268" s="790"/>
      <c r="Z268" s="790"/>
      <c r="AA268" s="790"/>
      <c r="AB268" s="790"/>
      <c r="AC268" s="790"/>
      <c r="AD268" s="790"/>
      <c r="AE268" s="790"/>
      <c r="AF268" s="790"/>
      <c r="AG268" s="790"/>
      <c r="AH268" s="790"/>
      <c r="AI268" s="790"/>
      <c r="AJ268" s="790"/>
      <c r="AK268" s="790"/>
      <c r="AL268" s="790"/>
      <c r="AM268" s="790"/>
      <c r="AN268" s="790"/>
      <c r="AO268" s="790"/>
      <c r="AP268" s="790"/>
      <c r="AQ268" s="790"/>
      <c r="AR268" s="790"/>
      <c r="AS268" s="790"/>
      <c r="AT268" s="790"/>
      <c r="AU268" s="790"/>
      <c r="AV268" s="790"/>
      <c r="AW268" s="790"/>
      <c r="AX268" s="790"/>
      <c r="AY268" s="790"/>
      <c r="AZ268" s="790"/>
      <c r="BA268" s="790"/>
      <c r="BB268" s="790"/>
      <c r="BC268" s="790"/>
      <c r="BD268" s="790"/>
      <c r="BE268" s="790"/>
      <c r="BF268" s="790"/>
      <c r="BG268" s="790"/>
      <c r="BH268" s="790"/>
      <c r="BI268" s="790"/>
      <c r="BJ268" s="790"/>
      <c r="BK268" s="790"/>
      <c r="BL268" s="790"/>
      <c r="BM268" s="790"/>
      <c r="BN268" s="790"/>
      <c r="BO268" s="790"/>
      <c r="BP268" s="790"/>
      <c r="BQ268" s="790"/>
      <c r="BR268" s="790"/>
      <c r="BS268" s="790"/>
      <c r="BT268" s="790"/>
      <c r="BU268" s="790"/>
      <c r="BV268" s="790"/>
      <c r="BW268" s="790"/>
      <c r="BX268" s="790"/>
      <c r="BY268" s="790"/>
      <c r="BZ268" s="790"/>
      <c r="CA268" s="790"/>
      <c r="CB268" s="790"/>
      <c r="CC268" s="790"/>
      <c r="CD268" s="790"/>
      <c r="CE268" s="790"/>
      <c r="CF268" s="790"/>
      <c r="CG268" s="790"/>
      <c r="CH268" s="790"/>
      <c r="CI268" s="790"/>
      <c r="CJ268" s="790"/>
      <c r="CK268" s="790"/>
      <c r="CL268" s="790"/>
      <c r="CM268" s="790"/>
      <c r="CN268" s="790"/>
      <c r="CO268" s="790"/>
      <c r="CP268" s="790"/>
      <c r="CQ268" s="790"/>
      <c r="CR268" s="790"/>
      <c r="CS268" s="790"/>
      <c r="CT268" s="790"/>
      <c r="CU268" s="790"/>
      <c r="CV268" s="790"/>
      <c r="CW268" s="790"/>
      <c r="CX268" s="790"/>
      <c r="CY268" s="790"/>
      <c r="CZ268" s="790"/>
      <c r="DA268" s="790"/>
      <c r="DB268" s="790"/>
      <c r="DC268" s="790"/>
      <c r="DD268" s="790"/>
      <c r="DE268" s="790"/>
      <c r="DF268" s="790"/>
      <c r="DG268" s="790"/>
      <c r="DH268" s="790"/>
      <c r="DI268" s="790"/>
      <c r="DJ268" s="790"/>
      <c r="DK268" s="790"/>
      <c r="DL268" s="790"/>
      <c r="DM268" s="790"/>
      <c r="DN268" s="790"/>
      <c r="DO268" s="790"/>
      <c r="DP268" s="790"/>
      <c r="DQ268" s="790"/>
      <c r="DR268" s="790"/>
      <c r="DS268" s="790"/>
      <c r="DT268" s="790"/>
      <c r="DU268" s="790"/>
      <c r="DV268" s="790"/>
      <c r="DW268" s="790"/>
      <c r="DX268" s="790"/>
      <c r="DY268" s="790"/>
      <c r="DZ268" s="790"/>
      <c r="EA268" s="790"/>
      <c r="EB268" s="790"/>
      <c r="EC268" s="790"/>
      <c r="ED268" s="790"/>
      <c r="EE268" s="790"/>
      <c r="EF268" s="790"/>
      <c r="EG268" s="790"/>
      <c r="EH268" s="790"/>
      <c r="EI268" s="790"/>
      <c r="EJ268" s="790"/>
      <c r="EK268" s="790"/>
      <c r="EL268" s="790"/>
      <c r="EM268" s="790"/>
      <c r="EN268" s="790"/>
      <c r="EO268" s="790"/>
      <c r="EP268" s="790"/>
      <c r="EQ268" s="790"/>
      <c r="ER268" s="790"/>
      <c r="ES268" s="790"/>
      <c r="ET268" s="790"/>
      <c r="EU268" s="790"/>
      <c r="EV268" s="790"/>
      <c r="EW268" s="790"/>
      <c r="EX268" s="790"/>
      <c r="EY268" s="790"/>
      <c r="EZ268" s="790"/>
      <c r="FA268" s="790"/>
      <c r="FB268" s="790"/>
      <c r="FC268" s="790"/>
      <c r="FD268" s="790"/>
      <c r="FE268" s="790"/>
      <c r="FF268" s="790"/>
      <c r="FG268" s="790"/>
      <c r="FH268" s="790"/>
      <c r="FI268" s="790"/>
      <c r="FJ268" s="790"/>
      <c r="FK268" s="790"/>
      <c r="FL268" s="790"/>
      <c r="FM268" s="790"/>
      <c r="FN268" s="790"/>
      <c r="FO268" s="790"/>
      <c r="FP268" s="790"/>
      <c r="FQ268" s="790"/>
      <c r="FR268" s="790"/>
      <c r="FS268" s="790"/>
      <c r="FT268" s="790"/>
      <c r="FU268" s="790"/>
      <c r="FV268" s="790"/>
      <c r="FW268" s="790"/>
      <c r="FX268" s="790"/>
      <c r="FY268" s="790"/>
      <c r="FZ268" s="790"/>
      <c r="GA268" s="790"/>
      <c r="GB268" s="790"/>
      <c r="GC268" s="790"/>
      <c r="GD268" s="790"/>
      <c r="GE268" s="790"/>
      <c r="GF268" s="790"/>
      <c r="GG268" s="790"/>
      <c r="GH268" s="790"/>
      <c r="GI268" s="790"/>
      <c r="GJ268" s="790"/>
      <c r="GK268" s="790"/>
      <c r="GL268" s="790"/>
      <c r="GM268" s="790"/>
      <c r="GN268" s="790"/>
      <c r="GO268" s="790"/>
      <c r="GP268" s="790"/>
      <c r="GQ268" s="790"/>
      <c r="GR268" s="790"/>
      <c r="GS268" s="790"/>
      <c r="GT268" s="790"/>
      <c r="GU268" s="790"/>
      <c r="GV268" s="790"/>
      <c r="GW268" s="790"/>
      <c r="GX268" s="790"/>
      <c r="GY268" s="790"/>
      <c r="GZ268" s="790"/>
      <c r="HA268" s="790"/>
      <c r="HB268" s="790"/>
      <c r="HC268" s="790"/>
      <c r="HD268" s="790"/>
      <c r="HE268" s="790"/>
      <c r="HF268" s="790"/>
      <c r="HG268" s="790"/>
      <c r="HH268" s="790"/>
      <c r="HI268" s="790"/>
      <c r="HJ268" s="790"/>
      <c r="HK268" s="790"/>
      <c r="HL268" s="790"/>
      <c r="HM268" s="790"/>
      <c r="HN268" s="790"/>
      <c r="HO268" s="790"/>
      <c r="HP268" s="790"/>
      <c r="HQ268" s="790"/>
      <c r="HR268" s="790"/>
      <c r="HS268" s="790"/>
      <c r="HT268" s="790"/>
      <c r="HU268" s="790"/>
      <c r="HV268" s="790"/>
      <c r="HW268" s="790"/>
      <c r="HX268" s="790"/>
      <c r="HY268" s="790"/>
      <c r="HZ268" s="790"/>
      <c r="IA268" s="790"/>
      <c r="IB268" s="790"/>
      <c r="IC268" s="790"/>
      <c r="ID268" s="790"/>
      <c r="IE268" s="790"/>
      <c r="IF268" s="790"/>
      <c r="IG268" s="790"/>
      <c r="IH268" s="790"/>
      <c r="II268" s="790"/>
      <c r="IJ268" s="790"/>
      <c r="IK268" s="790"/>
      <c r="IL268" s="790"/>
      <c r="IM268" s="790"/>
      <c r="IN268" s="790"/>
      <c r="IO268" s="790"/>
      <c r="IP268" s="790"/>
      <c r="IQ268" s="790"/>
      <c r="IR268" s="790"/>
      <c r="IS268" s="790"/>
      <c r="IT268" s="790"/>
      <c r="IU268" s="790"/>
      <c r="IV268" s="790"/>
    </row>
    <row r="269" spans="1:256" s="473" customFormat="1" ht="13.5" customHeight="1">
      <c r="A269" s="790"/>
      <c r="B269" s="790"/>
      <c r="C269" s="790"/>
      <c r="D269" s="790"/>
      <c r="E269" s="790"/>
      <c r="F269" s="790"/>
      <c r="G269" s="790"/>
      <c r="H269" s="790"/>
      <c r="I269" s="891"/>
      <c r="J269" s="790"/>
      <c r="K269" s="790"/>
      <c r="L269" s="790"/>
      <c r="M269" s="790"/>
      <c r="N269" s="790"/>
      <c r="O269" s="790"/>
      <c r="P269" s="790"/>
      <c r="Q269" s="790"/>
      <c r="R269" s="790"/>
      <c r="S269" s="790"/>
      <c r="T269" s="790"/>
      <c r="U269" s="790"/>
      <c r="V269" s="790"/>
      <c r="W269" s="790"/>
      <c r="X269" s="790"/>
      <c r="Y269" s="790"/>
      <c r="Z269" s="790"/>
      <c r="AA269" s="790"/>
      <c r="AB269" s="790"/>
      <c r="AC269" s="790"/>
      <c r="AD269" s="790"/>
      <c r="AE269" s="790"/>
      <c r="AF269" s="790"/>
      <c r="AG269" s="790"/>
      <c r="AH269" s="790"/>
      <c r="AI269" s="790"/>
      <c r="AJ269" s="790"/>
      <c r="AK269" s="790"/>
      <c r="AL269" s="790"/>
      <c r="AM269" s="790"/>
      <c r="AN269" s="790"/>
      <c r="AO269" s="790"/>
      <c r="AP269" s="790"/>
      <c r="AQ269" s="790"/>
      <c r="AR269" s="790"/>
      <c r="AS269" s="790"/>
      <c r="AT269" s="790"/>
      <c r="AU269" s="790"/>
      <c r="AV269" s="790"/>
      <c r="AW269" s="790"/>
      <c r="AX269" s="790"/>
      <c r="AY269" s="790"/>
      <c r="AZ269" s="790"/>
      <c r="BA269" s="790"/>
      <c r="BB269" s="790"/>
      <c r="BC269" s="790"/>
      <c r="BD269" s="790"/>
      <c r="BE269" s="790"/>
      <c r="BF269" s="790"/>
      <c r="BG269" s="790"/>
      <c r="BH269" s="790"/>
      <c r="BI269" s="790"/>
      <c r="BJ269" s="790"/>
      <c r="BK269" s="790"/>
      <c r="BL269" s="790"/>
      <c r="BM269" s="790"/>
      <c r="BN269" s="790"/>
      <c r="BO269" s="790"/>
      <c r="BP269" s="790"/>
      <c r="BQ269" s="790"/>
      <c r="BR269" s="790"/>
      <c r="BS269" s="790"/>
      <c r="BT269" s="790"/>
      <c r="BU269" s="790"/>
      <c r="BV269" s="790"/>
      <c r="BW269" s="790"/>
      <c r="BX269" s="790"/>
      <c r="BY269" s="790"/>
      <c r="BZ269" s="790"/>
      <c r="CA269" s="790"/>
      <c r="CB269" s="790"/>
      <c r="CC269" s="790"/>
      <c r="CD269" s="790"/>
      <c r="CE269" s="790"/>
      <c r="CF269" s="790"/>
      <c r="CG269" s="790"/>
      <c r="CH269" s="790"/>
      <c r="CI269" s="790"/>
      <c r="CJ269" s="790"/>
      <c r="CK269" s="790"/>
      <c r="CL269" s="790"/>
      <c r="CM269" s="790"/>
      <c r="CN269" s="790"/>
      <c r="CO269" s="790"/>
      <c r="CP269" s="790"/>
      <c r="CQ269" s="790"/>
      <c r="CR269" s="790"/>
      <c r="CS269" s="790"/>
      <c r="CT269" s="790"/>
      <c r="CU269" s="790"/>
      <c r="CV269" s="790"/>
      <c r="CW269" s="790"/>
      <c r="CX269" s="790"/>
      <c r="CY269" s="790"/>
      <c r="CZ269" s="790"/>
      <c r="DA269" s="790"/>
      <c r="DB269" s="790"/>
      <c r="DC269" s="790"/>
      <c r="DD269" s="790"/>
      <c r="DE269" s="790"/>
      <c r="DF269" s="790"/>
      <c r="DG269" s="790"/>
      <c r="DH269" s="790"/>
      <c r="DI269" s="790"/>
      <c r="DJ269" s="790"/>
      <c r="DK269" s="790"/>
      <c r="DL269" s="790"/>
      <c r="DM269" s="790"/>
      <c r="DN269" s="790"/>
      <c r="DO269" s="790"/>
      <c r="DP269" s="790"/>
      <c r="DQ269" s="790"/>
      <c r="DR269" s="790"/>
      <c r="DS269" s="790"/>
      <c r="DT269" s="790"/>
      <c r="DU269" s="790"/>
      <c r="DV269" s="790"/>
      <c r="DW269" s="790"/>
      <c r="DX269" s="790"/>
      <c r="DY269" s="790"/>
      <c r="DZ269" s="790"/>
      <c r="EA269" s="790"/>
      <c r="EB269" s="790"/>
      <c r="EC269" s="790"/>
      <c r="ED269" s="790"/>
      <c r="EE269" s="790"/>
      <c r="EF269" s="790"/>
      <c r="EG269" s="790"/>
      <c r="EH269" s="790"/>
      <c r="EI269" s="790"/>
      <c r="EJ269" s="790"/>
      <c r="EK269" s="790"/>
      <c r="EL269" s="790"/>
      <c r="EM269" s="790"/>
      <c r="EN269" s="790"/>
      <c r="EO269" s="790"/>
      <c r="EP269" s="790"/>
      <c r="EQ269" s="790"/>
      <c r="ER269" s="790"/>
      <c r="ES269" s="790"/>
      <c r="ET269" s="790"/>
      <c r="EU269" s="790"/>
      <c r="EV269" s="790"/>
      <c r="EW269" s="790"/>
      <c r="EX269" s="790"/>
      <c r="EY269" s="790"/>
      <c r="EZ269" s="790"/>
      <c r="FA269" s="790"/>
      <c r="FB269" s="790"/>
      <c r="FC269" s="790"/>
      <c r="FD269" s="790"/>
      <c r="FE269" s="790"/>
      <c r="FF269" s="790"/>
      <c r="FG269" s="790"/>
      <c r="FH269" s="790"/>
      <c r="FI269" s="790"/>
      <c r="FJ269" s="790"/>
      <c r="FK269" s="790"/>
      <c r="FL269" s="790"/>
      <c r="FM269" s="790"/>
      <c r="FN269" s="790"/>
      <c r="FO269" s="790"/>
      <c r="FP269" s="790"/>
      <c r="FQ269" s="790"/>
      <c r="FR269" s="790"/>
      <c r="FS269" s="790"/>
      <c r="FT269" s="790"/>
      <c r="FU269" s="790"/>
      <c r="FV269" s="790"/>
      <c r="FW269" s="790"/>
      <c r="FX269" s="790"/>
      <c r="FY269" s="790"/>
      <c r="FZ269" s="790"/>
      <c r="GA269" s="790"/>
      <c r="GB269" s="790"/>
      <c r="GC269" s="790"/>
      <c r="GD269" s="790"/>
      <c r="GE269" s="790"/>
      <c r="GF269" s="790"/>
      <c r="GG269" s="790"/>
      <c r="GH269" s="790"/>
      <c r="GI269" s="790"/>
      <c r="GJ269" s="790"/>
      <c r="GK269" s="790"/>
      <c r="GL269" s="790"/>
      <c r="GM269" s="790"/>
      <c r="GN269" s="790"/>
      <c r="GO269" s="790"/>
      <c r="GP269" s="790"/>
      <c r="GQ269" s="790"/>
      <c r="GR269" s="790"/>
      <c r="GS269" s="790"/>
      <c r="GT269" s="790"/>
      <c r="GU269" s="790"/>
      <c r="GV269" s="790"/>
      <c r="GW269" s="790"/>
      <c r="GX269" s="790"/>
      <c r="GY269" s="790"/>
      <c r="GZ269" s="790"/>
      <c r="HA269" s="790"/>
      <c r="HB269" s="790"/>
      <c r="HC269" s="790"/>
      <c r="HD269" s="790"/>
      <c r="HE269" s="790"/>
      <c r="HF269" s="790"/>
      <c r="HG269" s="790"/>
      <c r="HH269" s="790"/>
      <c r="HI269" s="790"/>
      <c r="HJ269" s="790"/>
      <c r="HK269" s="790"/>
      <c r="HL269" s="790"/>
      <c r="HM269" s="790"/>
      <c r="HN269" s="790"/>
      <c r="HO269" s="790"/>
      <c r="HP269" s="790"/>
      <c r="HQ269" s="790"/>
      <c r="HR269" s="790"/>
      <c r="HS269" s="790"/>
      <c r="HT269" s="790"/>
      <c r="HU269" s="790"/>
      <c r="HV269" s="790"/>
      <c r="HW269" s="790"/>
      <c r="HX269" s="790"/>
      <c r="HY269" s="790"/>
      <c r="HZ269" s="790"/>
      <c r="IA269" s="790"/>
      <c r="IB269" s="790"/>
      <c r="IC269" s="790"/>
      <c r="ID269" s="790"/>
      <c r="IE269" s="790"/>
      <c r="IF269" s="790"/>
      <c r="IG269" s="790"/>
      <c r="IH269" s="790"/>
      <c r="II269" s="790"/>
      <c r="IJ269" s="790"/>
      <c r="IK269" s="790"/>
      <c r="IL269" s="790"/>
      <c r="IM269" s="790"/>
      <c r="IN269" s="790"/>
      <c r="IO269" s="790"/>
      <c r="IP269" s="790"/>
      <c r="IQ269" s="790"/>
      <c r="IR269" s="790"/>
      <c r="IS269" s="790"/>
      <c r="IT269" s="790"/>
      <c r="IU269" s="790"/>
      <c r="IV269" s="790"/>
    </row>
    <row r="270" spans="1:256" s="473" customFormat="1" ht="13.5" customHeight="1">
      <c r="A270" s="790"/>
      <c r="B270" s="790"/>
      <c r="C270" s="790"/>
      <c r="D270" s="790"/>
      <c r="E270" s="790"/>
      <c r="F270" s="790"/>
      <c r="G270" s="790"/>
      <c r="H270" s="790"/>
      <c r="I270" s="891"/>
      <c r="J270" s="790"/>
      <c r="K270" s="790"/>
      <c r="L270" s="790"/>
      <c r="M270" s="790"/>
      <c r="N270" s="790"/>
      <c r="O270" s="790"/>
      <c r="P270" s="790"/>
      <c r="Q270" s="790"/>
      <c r="R270" s="790"/>
      <c r="S270" s="790"/>
      <c r="T270" s="790"/>
      <c r="U270" s="790"/>
      <c r="V270" s="790"/>
      <c r="W270" s="790"/>
      <c r="X270" s="790"/>
      <c r="Y270" s="790"/>
      <c r="Z270" s="790"/>
      <c r="AA270" s="790"/>
      <c r="AB270" s="790"/>
      <c r="AC270" s="790"/>
      <c r="AD270" s="790"/>
      <c r="AE270" s="790"/>
      <c r="AF270" s="790"/>
      <c r="AG270" s="790"/>
      <c r="AH270" s="790"/>
      <c r="AI270" s="790"/>
      <c r="AJ270" s="790"/>
      <c r="AK270" s="790"/>
      <c r="AL270" s="790"/>
      <c r="AM270" s="790"/>
      <c r="AN270" s="790"/>
      <c r="AO270" s="790"/>
      <c r="AP270" s="790"/>
      <c r="AQ270" s="790"/>
      <c r="AR270" s="790"/>
      <c r="AS270" s="790"/>
      <c r="AT270" s="790"/>
      <c r="AU270" s="790"/>
      <c r="AV270" s="790"/>
      <c r="AW270" s="790"/>
      <c r="AX270" s="790"/>
      <c r="AY270" s="790"/>
      <c r="AZ270" s="790"/>
      <c r="BA270" s="790"/>
      <c r="BB270" s="790"/>
      <c r="BC270" s="790"/>
      <c r="BD270" s="790"/>
      <c r="BE270" s="790"/>
      <c r="BF270" s="790"/>
      <c r="BG270" s="790"/>
      <c r="BH270" s="790"/>
      <c r="BI270" s="790"/>
      <c r="BJ270" s="790"/>
      <c r="BK270" s="790"/>
      <c r="BL270" s="790"/>
      <c r="BM270" s="790"/>
      <c r="BN270" s="790"/>
      <c r="BO270" s="790"/>
      <c r="BP270" s="790"/>
      <c r="BQ270" s="790"/>
      <c r="BR270" s="790"/>
      <c r="BS270" s="790"/>
      <c r="BT270" s="790"/>
      <c r="BU270" s="790"/>
      <c r="BV270" s="790"/>
      <c r="BW270" s="790"/>
      <c r="BX270" s="790"/>
      <c r="BY270" s="790"/>
      <c r="BZ270" s="790"/>
      <c r="CA270" s="790"/>
      <c r="CB270" s="790"/>
      <c r="CC270" s="790"/>
      <c r="CD270" s="790"/>
      <c r="CE270" s="790"/>
      <c r="CF270" s="790"/>
      <c r="CG270" s="790"/>
      <c r="CH270" s="790"/>
      <c r="CI270" s="790"/>
      <c r="CJ270" s="790"/>
      <c r="CK270" s="790"/>
      <c r="CL270" s="790"/>
      <c r="CM270" s="790"/>
      <c r="CN270" s="790"/>
      <c r="CO270" s="790"/>
      <c r="CP270" s="790"/>
      <c r="CQ270" s="790"/>
      <c r="CR270" s="790"/>
      <c r="CS270" s="790"/>
      <c r="CT270" s="790"/>
      <c r="CU270" s="790"/>
      <c r="CV270" s="790"/>
      <c r="CW270" s="790"/>
      <c r="CX270" s="790"/>
      <c r="CY270" s="790"/>
      <c r="CZ270" s="790"/>
      <c r="DA270" s="790"/>
      <c r="DB270" s="790"/>
      <c r="DC270" s="790"/>
      <c r="DD270" s="790"/>
      <c r="DE270" s="790"/>
      <c r="DF270" s="790"/>
      <c r="DG270" s="790"/>
      <c r="DH270" s="790"/>
      <c r="DI270" s="790"/>
      <c r="DJ270" s="790"/>
      <c r="DK270" s="790"/>
      <c r="DL270" s="790"/>
      <c r="DM270" s="790"/>
      <c r="DN270" s="790"/>
      <c r="DO270" s="790"/>
      <c r="DP270" s="790"/>
      <c r="DQ270" s="790"/>
      <c r="DR270" s="790"/>
      <c r="DS270" s="790"/>
      <c r="DT270" s="790"/>
      <c r="DU270" s="790"/>
      <c r="DV270" s="790"/>
      <c r="DW270" s="790"/>
      <c r="DX270" s="790"/>
      <c r="DY270" s="790"/>
      <c r="DZ270" s="790"/>
      <c r="EA270" s="790"/>
      <c r="EB270" s="790"/>
      <c r="EC270" s="790"/>
      <c r="ED270" s="790"/>
      <c r="EE270" s="790"/>
      <c r="EF270" s="790"/>
      <c r="EG270" s="790"/>
      <c r="EH270" s="790"/>
      <c r="EI270" s="790"/>
      <c r="EJ270" s="790"/>
      <c r="EK270" s="790"/>
      <c r="EL270" s="790"/>
      <c r="EM270" s="790"/>
      <c r="EN270" s="790"/>
      <c r="EO270" s="790"/>
      <c r="EP270" s="790"/>
      <c r="EQ270" s="790"/>
      <c r="ER270" s="790"/>
      <c r="ES270" s="790"/>
      <c r="ET270" s="790"/>
      <c r="EU270" s="790"/>
      <c r="EV270" s="790"/>
      <c r="EW270" s="790"/>
      <c r="EX270" s="790"/>
      <c r="EY270" s="790"/>
      <c r="EZ270" s="790"/>
      <c r="FA270" s="790"/>
      <c r="FB270" s="790"/>
      <c r="FC270" s="790"/>
      <c r="FD270" s="790"/>
      <c r="FE270" s="790"/>
      <c r="FF270" s="790"/>
      <c r="FG270" s="790"/>
      <c r="FH270" s="790"/>
      <c r="FI270" s="790"/>
      <c r="FJ270" s="790"/>
      <c r="FK270" s="790"/>
      <c r="FL270" s="790"/>
      <c r="FM270" s="790"/>
      <c r="FN270" s="790"/>
      <c r="FO270" s="790"/>
      <c r="FP270" s="790"/>
      <c r="FQ270" s="790"/>
      <c r="FR270" s="790"/>
      <c r="FS270" s="790"/>
      <c r="FT270" s="790"/>
      <c r="FU270" s="790"/>
      <c r="FV270" s="790"/>
      <c r="FW270" s="790"/>
      <c r="FX270" s="790"/>
      <c r="FY270" s="790"/>
      <c r="FZ270" s="790"/>
      <c r="GA270" s="790"/>
      <c r="GB270" s="790"/>
      <c r="GC270" s="790"/>
      <c r="GD270" s="790"/>
      <c r="GE270" s="790"/>
      <c r="GF270" s="790"/>
      <c r="GG270" s="790"/>
      <c r="GH270" s="790"/>
      <c r="GI270" s="790"/>
      <c r="GJ270" s="790"/>
      <c r="GK270" s="790"/>
      <c r="GL270" s="790"/>
      <c r="GM270" s="790"/>
      <c r="GN270" s="790"/>
      <c r="GO270" s="790"/>
      <c r="GP270" s="790"/>
      <c r="GQ270" s="790"/>
      <c r="GR270" s="790"/>
      <c r="GS270" s="790"/>
      <c r="GT270" s="790"/>
      <c r="GU270" s="790"/>
      <c r="GV270" s="790"/>
      <c r="GW270" s="790"/>
      <c r="GX270" s="790"/>
      <c r="GY270" s="790"/>
      <c r="GZ270" s="790"/>
      <c r="HA270" s="790"/>
      <c r="HB270" s="790"/>
      <c r="HC270" s="790"/>
      <c r="HD270" s="790"/>
      <c r="HE270" s="790"/>
      <c r="HF270" s="790"/>
      <c r="HG270" s="790"/>
      <c r="HH270" s="790"/>
      <c r="HI270" s="790"/>
      <c r="HJ270" s="790"/>
      <c r="HK270" s="790"/>
      <c r="HL270" s="790"/>
      <c r="HM270" s="790"/>
      <c r="HN270" s="790"/>
      <c r="HO270" s="790"/>
      <c r="HP270" s="790"/>
      <c r="HQ270" s="790"/>
      <c r="HR270" s="790"/>
      <c r="HS270" s="790"/>
      <c r="HT270" s="790"/>
      <c r="HU270" s="790"/>
      <c r="HV270" s="790"/>
      <c r="HW270" s="790"/>
      <c r="HX270" s="790"/>
      <c r="HY270" s="790"/>
      <c r="HZ270" s="790"/>
      <c r="IA270" s="790"/>
      <c r="IB270" s="790"/>
      <c r="IC270" s="790"/>
      <c r="ID270" s="790"/>
      <c r="IE270" s="790"/>
      <c r="IF270" s="790"/>
      <c r="IG270" s="790"/>
      <c r="IH270" s="790"/>
      <c r="II270" s="790"/>
      <c r="IJ270" s="790"/>
      <c r="IK270" s="790"/>
      <c r="IL270" s="790"/>
      <c r="IM270" s="790"/>
      <c r="IN270" s="790"/>
      <c r="IO270" s="790"/>
      <c r="IP270" s="790"/>
      <c r="IQ270" s="790"/>
      <c r="IR270" s="790"/>
      <c r="IS270" s="790"/>
      <c r="IT270" s="790"/>
      <c r="IU270" s="790"/>
      <c r="IV270" s="790"/>
    </row>
    <row r="271" spans="1:256" s="473" customFormat="1" ht="13.5" customHeight="1">
      <c r="A271" s="790"/>
      <c r="B271" s="790"/>
      <c r="C271" s="790"/>
      <c r="D271" s="790"/>
      <c r="E271" s="790"/>
      <c r="F271" s="790"/>
      <c r="G271" s="790"/>
      <c r="H271" s="790"/>
      <c r="I271" s="891"/>
      <c r="J271" s="790"/>
      <c r="K271" s="790"/>
      <c r="L271" s="790"/>
      <c r="M271" s="790"/>
      <c r="N271" s="790"/>
      <c r="O271" s="790"/>
      <c r="P271" s="790"/>
      <c r="Q271" s="790"/>
      <c r="R271" s="790"/>
      <c r="S271" s="790"/>
      <c r="T271" s="790"/>
      <c r="U271" s="790"/>
      <c r="V271" s="790"/>
      <c r="W271" s="790"/>
      <c r="X271" s="790"/>
      <c r="Y271" s="790"/>
      <c r="Z271" s="790"/>
      <c r="AA271" s="790"/>
      <c r="AB271" s="790"/>
      <c r="AC271" s="790"/>
      <c r="AD271" s="790"/>
      <c r="AE271" s="790"/>
      <c r="AF271" s="790"/>
      <c r="AG271" s="790"/>
      <c r="AH271" s="790"/>
      <c r="AI271" s="790"/>
      <c r="AJ271" s="790"/>
      <c r="AK271" s="790"/>
      <c r="AL271" s="790"/>
      <c r="AM271" s="790"/>
      <c r="AN271" s="790"/>
      <c r="AO271" s="790"/>
      <c r="AP271" s="790"/>
      <c r="AQ271" s="790"/>
      <c r="AR271" s="790"/>
      <c r="AS271" s="790"/>
      <c r="AT271" s="790"/>
      <c r="AU271" s="790"/>
      <c r="AV271" s="790"/>
      <c r="AW271" s="790"/>
      <c r="AX271" s="790"/>
      <c r="AY271" s="790"/>
      <c r="AZ271" s="790"/>
      <c r="BA271" s="790"/>
      <c r="BB271" s="790"/>
      <c r="BC271" s="790"/>
      <c r="BD271" s="790"/>
      <c r="BE271" s="790"/>
      <c r="BF271" s="790"/>
      <c r="BG271" s="790"/>
      <c r="BH271" s="790"/>
      <c r="BI271" s="790"/>
      <c r="BJ271" s="790"/>
      <c r="BK271" s="790"/>
      <c r="BL271" s="790"/>
      <c r="BM271" s="790"/>
      <c r="BN271" s="790"/>
      <c r="BO271" s="790"/>
      <c r="BP271" s="790"/>
      <c r="BQ271" s="790"/>
      <c r="BR271" s="790"/>
      <c r="BS271" s="790"/>
      <c r="BT271" s="790"/>
      <c r="BU271" s="790"/>
      <c r="BV271" s="790"/>
      <c r="BW271" s="790"/>
      <c r="BX271" s="790"/>
      <c r="BY271" s="790"/>
      <c r="BZ271" s="790"/>
      <c r="CA271" s="790"/>
      <c r="CB271" s="790"/>
      <c r="CC271" s="790"/>
      <c r="CD271" s="790"/>
      <c r="CE271" s="790"/>
      <c r="CF271" s="790"/>
      <c r="CG271" s="790"/>
      <c r="CH271" s="790"/>
      <c r="CI271" s="790"/>
      <c r="CJ271" s="790"/>
      <c r="CK271" s="790"/>
      <c r="CL271" s="790"/>
      <c r="CM271" s="790"/>
      <c r="CN271" s="790"/>
      <c r="CO271" s="790"/>
      <c r="CP271" s="790"/>
      <c r="CQ271" s="790"/>
      <c r="CR271" s="790"/>
      <c r="CS271" s="790"/>
      <c r="CT271" s="790"/>
      <c r="CU271" s="790"/>
      <c r="CV271" s="790"/>
      <c r="CW271" s="790"/>
      <c r="CX271" s="790"/>
      <c r="CY271" s="790"/>
      <c r="CZ271" s="790"/>
      <c r="DA271" s="790"/>
      <c r="DB271" s="790"/>
      <c r="DC271" s="790"/>
      <c r="DD271" s="790"/>
      <c r="DE271" s="790"/>
      <c r="DF271" s="790"/>
      <c r="DG271" s="790"/>
      <c r="DH271" s="790"/>
      <c r="DI271" s="790"/>
      <c r="DJ271" s="790"/>
      <c r="DK271" s="790"/>
      <c r="DL271" s="790"/>
      <c r="DM271" s="790"/>
      <c r="DN271" s="790"/>
      <c r="DO271" s="790"/>
      <c r="DP271" s="790"/>
      <c r="DQ271" s="790"/>
      <c r="DR271" s="790"/>
      <c r="DS271" s="790"/>
      <c r="DT271" s="790"/>
      <c r="DU271" s="790"/>
      <c r="DV271" s="790"/>
      <c r="DW271" s="790"/>
      <c r="DX271" s="790"/>
      <c r="DY271" s="790"/>
      <c r="DZ271" s="790"/>
      <c r="EA271" s="790"/>
      <c r="EB271" s="790"/>
      <c r="EC271" s="790"/>
      <c r="ED271" s="790"/>
      <c r="EE271" s="790"/>
      <c r="EF271" s="790"/>
      <c r="EG271" s="790"/>
      <c r="EH271" s="790"/>
      <c r="EI271" s="790"/>
      <c r="EJ271" s="790"/>
      <c r="EK271" s="790"/>
      <c r="EL271" s="790"/>
      <c r="EM271" s="790"/>
      <c r="EN271" s="790"/>
      <c r="EO271" s="790"/>
      <c r="EP271" s="790"/>
      <c r="EQ271" s="790"/>
      <c r="ER271" s="790"/>
      <c r="ES271" s="790"/>
      <c r="ET271" s="790"/>
      <c r="EU271" s="790"/>
      <c r="EV271" s="790"/>
      <c r="EW271" s="790"/>
      <c r="EX271" s="790"/>
      <c r="EY271" s="790"/>
      <c r="EZ271" s="790"/>
      <c r="FA271" s="790"/>
      <c r="FB271" s="790"/>
      <c r="FC271" s="790"/>
      <c r="FD271" s="790"/>
      <c r="FE271" s="790"/>
      <c r="FF271" s="790"/>
      <c r="FG271" s="790"/>
      <c r="FH271" s="790"/>
      <c r="FI271" s="790"/>
      <c r="FJ271" s="790"/>
      <c r="FK271" s="790"/>
      <c r="FL271" s="790"/>
      <c r="FM271" s="790"/>
      <c r="FN271" s="790"/>
      <c r="FO271" s="790"/>
      <c r="FP271" s="790"/>
      <c r="FQ271" s="790"/>
      <c r="FR271" s="790"/>
      <c r="FS271" s="790"/>
      <c r="FT271" s="790"/>
      <c r="FU271" s="790"/>
      <c r="FV271" s="790"/>
      <c r="FW271" s="790"/>
      <c r="FX271" s="790"/>
      <c r="FY271" s="790"/>
      <c r="FZ271" s="790"/>
      <c r="GA271" s="790"/>
      <c r="GB271" s="790"/>
      <c r="GC271" s="790"/>
      <c r="GD271" s="790"/>
      <c r="GE271" s="790"/>
      <c r="GF271" s="790"/>
      <c r="GG271" s="790"/>
      <c r="GH271" s="790"/>
      <c r="GI271" s="790"/>
      <c r="GJ271" s="790"/>
      <c r="GK271" s="790"/>
      <c r="GL271" s="790"/>
      <c r="GM271" s="790"/>
      <c r="GN271" s="790"/>
      <c r="GO271" s="790"/>
      <c r="GP271" s="790"/>
      <c r="GQ271" s="790"/>
      <c r="GR271" s="790"/>
      <c r="GS271" s="790"/>
      <c r="GT271" s="790"/>
      <c r="GU271" s="790"/>
      <c r="GV271" s="790"/>
      <c r="GW271" s="790"/>
      <c r="GX271" s="790"/>
      <c r="GY271" s="790"/>
      <c r="GZ271" s="790"/>
      <c r="HA271" s="790"/>
      <c r="HB271" s="790"/>
      <c r="HC271" s="790"/>
      <c r="HD271" s="790"/>
      <c r="HE271" s="790"/>
      <c r="HF271" s="790"/>
      <c r="HG271" s="790"/>
      <c r="HH271" s="790"/>
      <c r="HI271" s="790"/>
      <c r="HJ271" s="790"/>
      <c r="HK271" s="790"/>
      <c r="HL271" s="790"/>
      <c r="HM271" s="790"/>
      <c r="HN271" s="790"/>
      <c r="HO271" s="790"/>
      <c r="HP271" s="790"/>
      <c r="HQ271" s="790"/>
      <c r="HR271" s="790"/>
      <c r="HS271" s="790"/>
      <c r="HT271" s="790"/>
      <c r="HU271" s="790"/>
      <c r="HV271" s="790"/>
      <c r="HW271" s="790"/>
      <c r="HX271" s="790"/>
      <c r="HY271" s="790"/>
      <c r="HZ271" s="790"/>
      <c r="IA271" s="790"/>
      <c r="IB271" s="790"/>
      <c r="IC271" s="790"/>
      <c r="ID271" s="790"/>
      <c r="IE271" s="790"/>
      <c r="IF271" s="790"/>
      <c r="IG271" s="790"/>
      <c r="IH271" s="790"/>
      <c r="II271" s="790"/>
      <c r="IJ271" s="790"/>
      <c r="IK271" s="790"/>
      <c r="IL271" s="790"/>
      <c r="IM271" s="790"/>
      <c r="IN271" s="790"/>
      <c r="IO271" s="790"/>
      <c r="IP271" s="790"/>
      <c r="IQ271" s="790"/>
      <c r="IR271" s="790"/>
      <c r="IS271" s="790"/>
      <c r="IT271" s="790"/>
      <c r="IU271" s="790"/>
      <c r="IV271" s="790"/>
    </row>
    <row r="272" spans="1:256" ht="13.5" customHeight="1">
      <c r="I272" s="891"/>
    </row>
    <row r="273" spans="1:256" s="473" customFormat="1" ht="13.5" customHeight="1">
      <c r="A273" s="790"/>
      <c r="B273" s="790"/>
      <c r="C273" s="790"/>
      <c r="D273" s="790"/>
      <c r="E273" s="790"/>
      <c r="F273" s="790"/>
      <c r="G273" s="790"/>
      <c r="H273" s="790"/>
      <c r="I273" s="887"/>
      <c r="J273" s="790"/>
      <c r="K273" s="790"/>
      <c r="L273" s="790"/>
      <c r="M273" s="790"/>
      <c r="N273" s="790"/>
      <c r="O273" s="790"/>
      <c r="P273" s="790"/>
      <c r="Q273" s="790"/>
      <c r="R273" s="790"/>
      <c r="S273" s="790"/>
      <c r="T273" s="790"/>
      <c r="U273" s="790"/>
      <c r="V273" s="790"/>
      <c r="W273" s="790"/>
      <c r="X273" s="790"/>
      <c r="Y273" s="790"/>
      <c r="Z273" s="790"/>
      <c r="AA273" s="790"/>
      <c r="AB273" s="790"/>
      <c r="AC273" s="790"/>
      <c r="AD273" s="790"/>
      <c r="AE273" s="790"/>
      <c r="AF273" s="790"/>
      <c r="AG273" s="790"/>
      <c r="AH273" s="790"/>
      <c r="AI273" s="790"/>
      <c r="AJ273" s="790"/>
      <c r="AK273" s="790"/>
      <c r="AL273" s="790"/>
      <c r="AM273" s="790"/>
      <c r="AN273" s="790"/>
      <c r="AO273" s="790"/>
      <c r="AP273" s="790"/>
      <c r="AQ273" s="790"/>
      <c r="AR273" s="790"/>
      <c r="AS273" s="790"/>
      <c r="AT273" s="790"/>
      <c r="AU273" s="790"/>
      <c r="AV273" s="790"/>
      <c r="AW273" s="790"/>
      <c r="AX273" s="790"/>
      <c r="AY273" s="790"/>
      <c r="AZ273" s="790"/>
      <c r="BA273" s="790"/>
      <c r="BB273" s="790"/>
      <c r="BC273" s="790"/>
      <c r="BD273" s="790"/>
      <c r="BE273" s="790"/>
      <c r="BF273" s="790"/>
      <c r="BG273" s="790"/>
      <c r="BH273" s="790"/>
      <c r="BI273" s="790"/>
      <c r="BJ273" s="790"/>
      <c r="BK273" s="790"/>
      <c r="BL273" s="790"/>
      <c r="BM273" s="790"/>
      <c r="BN273" s="790"/>
      <c r="BO273" s="790"/>
      <c r="BP273" s="790"/>
      <c r="BQ273" s="790"/>
      <c r="BR273" s="790"/>
      <c r="BS273" s="790"/>
      <c r="BT273" s="790"/>
      <c r="BU273" s="790"/>
      <c r="BV273" s="790"/>
      <c r="BW273" s="790"/>
      <c r="BX273" s="790"/>
      <c r="BY273" s="790"/>
      <c r="BZ273" s="790"/>
      <c r="CA273" s="790"/>
      <c r="CB273" s="790"/>
      <c r="CC273" s="790"/>
      <c r="CD273" s="790"/>
      <c r="CE273" s="790"/>
      <c r="CF273" s="790"/>
      <c r="CG273" s="790"/>
      <c r="CH273" s="790"/>
      <c r="CI273" s="790"/>
      <c r="CJ273" s="790"/>
      <c r="CK273" s="790"/>
      <c r="CL273" s="790"/>
      <c r="CM273" s="790"/>
      <c r="CN273" s="790"/>
      <c r="CO273" s="790"/>
      <c r="CP273" s="790"/>
      <c r="CQ273" s="790"/>
      <c r="CR273" s="790"/>
      <c r="CS273" s="790"/>
      <c r="CT273" s="790"/>
      <c r="CU273" s="790"/>
      <c r="CV273" s="790"/>
      <c r="CW273" s="790"/>
      <c r="CX273" s="790"/>
      <c r="CY273" s="790"/>
      <c r="CZ273" s="790"/>
      <c r="DA273" s="790"/>
      <c r="DB273" s="790"/>
      <c r="DC273" s="790"/>
      <c r="DD273" s="790"/>
      <c r="DE273" s="790"/>
      <c r="DF273" s="790"/>
      <c r="DG273" s="790"/>
      <c r="DH273" s="790"/>
      <c r="DI273" s="790"/>
      <c r="DJ273" s="790"/>
      <c r="DK273" s="790"/>
      <c r="DL273" s="790"/>
      <c r="DM273" s="790"/>
      <c r="DN273" s="790"/>
      <c r="DO273" s="790"/>
      <c r="DP273" s="790"/>
      <c r="DQ273" s="790"/>
      <c r="DR273" s="790"/>
      <c r="DS273" s="790"/>
      <c r="DT273" s="790"/>
      <c r="DU273" s="790"/>
      <c r="DV273" s="790"/>
      <c r="DW273" s="790"/>
      <c r="DX273" s="790"/>
      <c r="DY273" s="790"/>
      <c r="DZ273" s="790"/>
      <c r="EA273" s="790"/>
      <c r="EB273" s="790"/>
      <c r="EC273" s="790"/>
      <c r="ED273" s="790"/>
      <c r="EE273" s="790"/>
      <c r="EF273" s="790"/>
      <c r="EG273" s="790"/>
      <c r="EH273" s="790"/>
      <c r="EI273" s="790"/>
      <c r="EJ273" s="790"/>
      <c r="EK273" s="790"/>
      <c r="EL273" s="790"/>
      <c r="EM273" s="790"/>
      <c r="EN273" s="790"/>
      <c r="EO273" s="790"/>
      <c r="EP273" s="790"/>
      <c r="EQ273" s="790"/>
      <c r="ER273" s="790"/>
      <c r="ES273" s="790"/>
      <c r="ET273" s="790"/>
      <c r="EU273" s="790"/>
      <c r="EV273" s="790"/>
      <c r="EW273" s="790"/>
      <c r="EX273" s="790"/>
      <c r="EY273" s="790"/>
      <c r="EZ273" s="790"/>
      <c r="FA273" s="790"/>
      <c r="FB273" s="790"/>
      <c r="FC273" s="790"/>
      <c r="FD273" s="790"/>
      <c r="FE273" s="790"/>
      <c r="FF273" s="790"/>
      <c r="FG273" s="790"/>
      <c r="FH273" s="790"/>
      <c r="FI273" s="790"/>
      <c r="FJ273" s="790"/>
      <c r="FK273" s="790"/>
      <c r="FL273" s="790"/>
      <c r="FM273" s="790"/>
      <c r="FN273" s="790"/>
      <c r="FO273" s="790"/>
      <c r="FP273" s="790"/>
      <c r="FQ273" s="790"/>
      <c r="FR273" s="790"/>
      <c r="FS273" s="790"/>
      <c r="FT273" s="790"/>
      <c r="FU273" s="790"/>
      <c r="FV273" s="790"/>
      <c r="FW273" s="790"/>
      <c r="FX273" s="790"/>
      <c r="FY273" s="790"/>
      <c r="FZ273" s="790"/>
      <c r="GA273" s="790"/>
      <c r="GB273" s="790"/>
      <c r="GC273" s="790"/>
      <c r="GD273" s="790"/>
      <c r="GE273" s="790"/>
      <c r="GF273" s="790"/>
      <c r="GG273" s="790"/>
      <c r="GH273" s="790"/>
      <c r="GI273" s="790"/>
      <c r="GJ273" s="790"/>
      <c r="GK273" s="790"/>
      <c r="GL273" s="790"/>
      <c r="GM273" s="790"/>
      <c r="GN273" s="790"/>
      <c r="GO273" s="790"/>
      <c r="GP273" s="790"/>
      <c r="GQ273" s="790"/>
      <c r="GR273" s="790"/>
      <c r="GS273" s="790"/>
      <c r="GT273" s="790"/>
      <c r="GU273" s="790"/>
      <c r="GV273" s="790"/>
      <c r="GW273" s="790"/>
      <c r="GX273" s="790"/>
      <c r="GY273" s="790"/>
      <c r="GZ273" s="790"/>
      <c r="HA273" s="790"/>
      <c r="HB273" s="790"/>
      <c r="HC273" s="790"/>
      <c r="HD273" s="790"/>
      <c r="HE273" s="790"/>
      <c r="HF273" s="790"/>
      <c r="HG273" s="790"/>
      <c r="HH273" s="790"/>
      <c r="HI273" s="790"/>
      <c r="HJ273" s="790"/>
      <c r="HK273" s="790"/>
      <c r="HL273" s="790"/>
      <c r="HM273" s="790"/>
      <c r="HN273" s="790"/>
      <c r="HO273" s="790"/>
      <c r="HP273" s="790"/>
      <c r="HQ273" s="790"/>
      <c r="HR273" s="790"/>
      <c r="HS273" s="790"/>
      <c r="HT273" s="790"/>
      <c r="HU273" s="790"/>
      <c r="HV273" s="790"/>
      <c r="HW273" s="790"/>
      <c r="HX273" s="790"/>
      <c r="HY273" s="790"/>
      <c r="HZ273" s="790"/>
      <c r="IA273" s="790"/>
      <c r="IB273" s="790"/>
      <c r="IC273" s="790"/>
      <c r="ID273" s="790"/>
      <c r="IE273" s="790"/>
      <c r="IF273" s="790"/>
      <c r="IG273" s="790"/>
      <c r="IH273" s="790"/>
      <c r="II273" s="790"/>
      <c r="IJ273" s="790"/>
      <c r="IK273" s="790"/>
      <c r="IL273" s="790"/>
      <c r="IM273" s="790"/>
      <c r="IN273" s="790"/>
      <c r="IO273" s="790"/>
      <c r="IP273" s="790"/>
      <c r="IQ273" s="790"/>
      <c r="IR273" s="790"/>
      <c r="IS273" s="790"/>
      <c r="IT273" s="790"/>
      <c r="IU273" s="790"/>
      <c r="IV273" s="790"/>
    </row>
    <row r="274" spans="1:256" s="473" customFormat="1" ht="13.5" customHeight="1">
      <c r="A274" s="790"/>
      <c r="B274" s="790"/>
      <c r="C274" s="790"/>
      <c r="D274" s="790"/>
      <c r="E274" s="790"/>
      <c r="F274" s="790"/>
      <c r="G274" s="790"/>
      <c r="H274" s="790"/>
      <c r="I274" s="891"/>
      <c r="J274" s="790"/>
      <c r="K274" s="790"/>
      <c r="L274" s="790"/>
      <c r="M274" s="790"/>
      <c r="N274" s="790"/>
      <c r="O274" s="790"/>
      <c r="P274" s="790"/>
      <c r="Q274" s="790"/>
      <c r="R274" s="790"/>
      <c r="S274" s="790"/>
      <c r="T274" s="790"/>
      <c r="U274" s="790"/>
      <c r="V274" s="790"/>
      <c r="W274" s="790"/>
      <c r="X274" s="790"/>
      <c r="Y274" s="790"/>
      <c r="Z274" s="790"/>
      <c r="AA274" s="790"/>
      <c r="AB274" s="790"/>
      <c r="AC274" s="790"/>
      <c r="AD274" s="790"/>
      <c r="AE274" s="790"/>
      <c r="AF274" s="790"/>
      <c r="AG274" s="790"/>
      <c r="AH274" s="790"/>
      <c r="AI274" s="790"/>
      <c r="AJ274" s="790"/>
      <c r="AK274" s="790"/>
      <c r="AL274" s="790"/>
      <c r="AM274" s="790"/>
      <c r="AN274" s="790"/>
      <c r="AO274" s="790"/>
      <c r="AP274" s="790"/>
      <c r="AQ274" s="790"/>
      <c r="AR274" s="790"/>
      <c r="AS274" s="790"/>
      <c r="AT274" s="790"/>
      <c r="AU274" s="790"/>
      <c r="AV274" s="790"/>
      <c r="AW274" s="790"/>
      <c r="AX274" s="790"/>
      <c r="AY274" s="790"/>
      <c r="AZ274" s="790"/>
      <c r="BA274" s="790"/>
      <c r="BB274" s="790"/>
      <c r="BC274" s="790"/>
      <c r="BD274" s="790"/>
      <c r="BE274" s="790"/>
      <c r="BF274" s="790"/>
      <c r="BG274" s="790"/>
      <c r="BH274" s="790"/>
      <c r="BI274" s="790"/>
      <c r="BJ274" s="790"/>
      <c r="BK274" s="790"/>
      <c r="BL274" s="790"/>
      <c r="BM274" s="790"/>
      <c r="BN274" s="790"/>
      <c r="BO274" s="790"/>
      <c r="BP274" s="790"/>
      <c r="BQ274" s="790"/>
      <c r="BR274" s="790"/>
      <c r="BS274" s="790"/>
      <c r="BT274" s="790"/>
      <c r="BU274" s="790"/>
      <c r="BV274" s="790"/>
      <c r="BW274" s="790"/>
      <c r="BX274" s="790"/>
      <c r="BY274" s="790"/>
      <c r="BZ274" s="790"/>
      <c r="CA274" s="790"/>
      <c r="CB274" s="790"/>
      <c r="CC274" s="790"/>
      <c r="CD274" s="790"/>
      <c r="CE274" s="790"/>
      <c r="CF274" s="790"/>
      <c r="CG274" s="790"/>
      <c r="CH274" s="790"/>
      <c r="CI274" s="790"/>
      <c r="CJ274" s="790"/>
      <c r="CK274" s="790"/>
      <c r="CL274" s="790"/>
      <c r="CM274" s="790"/>
      <c r="CN274" s="790"/>
      <c r="CO274" s="790"/>
      <c r="CP274" s="790"/>
      <c r="CQ274" s="790"/>
      <c r="CR274" s="790"/>
      <c r="CS274" s="790"/>
      <c r="CT274" s="790"/>
      <c r="CU274" s="790"/>
      <c r="CV274" s="790"/>
      <c r="CW274" s="790"/>
      <c r="CX274" s="790"/>
      <c r="CY274" s="790"/>
      <c r="CZ274" s="790"/>
      <c r="DA274" s="790"/>
      <c r="DB274" s="790"/>
      <c r="DC274" s="790"/>
      <c r="DD274" s="790"/>
      <c r="DE274" s="790"/>
      <c r="DF274" s="790"/>
      <c r="DG274" s="790"/>
      <c r="DH274" s="790"/>
      <c r="DI274" s="790"/>
      <c r="DJ274" s="790"/>
      <c r="DK274" s="790"/>
      <c r="DL274" s="790"/>
      <c r="DM274" s="790"/>
      <c r="DN274" s="790"/>
      <c r="DO274" s="790"/>
      <c r="DP274" s="790"/>
      <c r="DQ274" s="790"/>
      <c r="DR274" s="790"/>
      <c r="DS274" s="790"/>
      <c r="DT274" s="790"/>
      <c r="DU274" s="790"/>
      <c r="DV274" s="790"/>
      <c r="DW274" s="790"/>
      <c r="DX274" s="790"/>
      <c r="DY274" s="790"/>
      <c r="DZ274" s="790"/>
      <c r="EA274" s="790"/>
      <c r="EB274" s="790"/>
      <c r="EC274" s="790"/>
      <c r="ED274" s="790"/>
      <c r="EE274" s="790"/>
      <c r="EF274" s="790"/>
      <c r="EG274" s="790"/>
      <c r="EH274" s="790"/>
      <c r="EI274" s="790"/>
      <c r="EJ274" s="790"/>
      <c r="EK274" s="790"/>
      <c r="EL274" s="790"/>
      <c r="EM274" s="790"/>
      <c r="EN274" s="790"/>
      <c r="EO274" s="790"/>
      <c r="EP274" s="790"/>
      <c r="EQ274" s="790"/>
      <c r="ER274" s="790"/>
      <c r="ES274" s="790"/>
      <c r="ET274" s="790"/>
      <c r="EU274" s="790"/>
      <c r="EV274" s="790"/>
      <c r="EW274" s="790"/>
      <c r="EX274" s="790"/>
      <c r="EY274" s="790"/>
      <c r="EZ274" s="790"/>
      <c r="FA274" s="790"/>
      <c r="FB274" s="790"/>
      <c r="FC274" s="790"/>
      <c r="FD274" s="790"/>
      <c r="FE274" s="790"/>
      <c r="FF274" s="790"/>
      <c r="FG274" s="790"/>
      <c r="FH274" s="790"/>
      <c r="FI274" s="790"/>
      <c r="FJ274" s="790"/>
      <c r="FK274" s="790"/>
      <c r="FL274" s="790"/>
      <c r="FM274" s="790"/>
      <c r="FN274" s="790"/>
      <c r="FO274" s="790"/>
      <c r="FP274" s="790"/>
      <c r="FQ274" s="790"/>
      <c r="FR274" s="790"/>
      <c r="FS274" s="790"/>
      <c r="FT274" s="790"/>
      <c r="FU274" s="790"/>
      <c r="FV274" s="790"/>
      <c r="FW274" s="790"/>
      <c r="FX274" s="790"/>
      <c r="FY274" s="790"/>
      <c r="FZ274" s="790"/>
      <c r="GA274" s="790"/>
      <c r="GB274" s="790"/>
      <c r="GC274" s="790"/>
      <c r="GD274" s="790"/>
      <c r="GE274" s="790"/>
      <c r="GF274" s="790"/>
      <c r="GG274" s="790"/>
      <c r="GH274" s="790"/>
      <c r="GI274" s="790"/>
      <c r="GJ274" s="790"/>
      <c r="GK274" s="790"/>
      <c r="GL274" s="790"/>
      <c r="GM274" s="790"/>
      <c r="GN274" s="790"/>
      <c r="GO274" s="790"/>
      <c r="GP274" s="790"/>
      <c r="GQ274" s="790"/>
      <c r="GR274" s="790"/>
      <c r="GS274" s="790"/>
      <c r="GT274" s="790"/>
      <c r="GU274" s="790"/>
      <c r="GV274" s="790"/>
      <c r="GW274" s="790"/>
      <c r="GX274" s="790"/>
      <c r="GY274" s="790"/>
      <c r="GZ274" s="790"/>
      <c r="HA274" s="790"/>
      <c r="HB274" s="790"/>
      <c r="HC274" s="790"/>
      <c r="HD274" s="790"/>
      <c r="HE274" s="790"/>
      <c r="HF274" s="790"/>
      <c r="HG274" s="790"/>
      <c r="HH274" s="790"/>
      <c r="HI274" s="790"/>
      <c r="HJ274" s="790"/>
      <c r="HK274" s="790"/>
      <c r="HL274" s="790"/>
      <c r="HM274" s="790"/>
      <c r="HN274" s="790"/>
      <c r="HO274" s="790"/>
      <c r="HP274" s="790"/>
      <c r="HQ274" s="790"/>
      <c r="HR274" s="790"/>
      <c r="HS274" s="790"/>
      <c r="HT274" s="790"/>
      <c r="HU274" s="790"/>
      <c r="HV274" s="790"/>
      <c r="HW274" s="790"/>
      <c r="HX274" s="790"/>
      <c r="HY274" s="790"/>
      <c r="HZ274" s="790"/>
      <c r="IA274" s="790"/>
      <c r="IB274" s="790"/>
      <c r="IC274" s="790"/>
      <c r="ID274" s="790"/>
      <c r="IE274" s="790"/>
      <c r="IF274" s="790"/>
      <c r="IG274" s="790"/>
      <c r="IH274" s="790"/>
      <c r="II274" s="790"/>
      <c r="IJ274" s="790"/>
      <c r="IK274" s="790"/>
      <c r="IL274" s="790"/>
      <c r="IM274" s="790"/>
      <c r="IN274" s="790"/>
      <c r="IO274" s="790"/>
      <c r="IP274" s="790"/>
      <c r="IQ274" s="790"/>
      <c r="IR274" s="790"/>
      <c r="IS274" s="790"/>
      <c r="IT274" s="790"/>
      <c r="IU274" s="790"/>
      <c r="IV274" s="790"/>
    </row>
    <row r="275" spans="1:256" ht="13.5" customHeight="1">
      <c r="I275" s="891"/>
    </row>
    <row r="276" spans="1:256" ht="36.75" customHeight="1">
      <c r="I276" s="891"/>
    </row>
    <row r="277" spans="1:256" s="141" customFormat="1" ht="36.75" customHeight="1">
      <c r="A277" s="790"/>
      <c r="B277" s="790"/>
      <c r="C277" s="790"/>
      <c r="D277" s="790"/>
      <c r="E277" s="790"/>
      <c r="F277" s="790"/>
      <c r="G277" s="790"/>
      <c r="H277" s="790"/>
      <c r="I277" s="891"/>
      <c r="J277" s="790"/>
      <c r="K277" s="790"/>
      <c r="L277" s="790"/>
      <c r="M277" s="790"/>
      <c r="N277" s="790"/>
      <c r="O277" s="790"/>
      <c r="P277" s="790"/>
      <c r="Q277" s="790"/>
      <c r="R277" s="790"/>
      <c r="S277" s="790"/>
      <c r="T277" s="790"/>
      <c r="U277" s="790"/>
      <c r="V277" s="790"/>
      <c r="W277" s="790"/>
      <c r="X277" s="790"/>
      <c r="Y277" s="790"/>
      <c r="Z277" s="790"/>
      <c r="AA277" s="790"/>
      <c r="AB277" s="790"/>
      <c r="AC277" s="790"/>
      <c r="AD277" s="790"/>
      <c r="AE277" s="790"/>
      <c r="AF277" s="790"/>
      <c r="AG277" s="790"/>
      <c r="AH277" s="790"/>
      <c r="AI277" s="790"/>
      <c r="AJ277" s="790"/>
      <c r="AK277" s="790"/>
      <c r="AL277" s="790"/>
      <c r="AM277" s="790"/>
      <c r="AN277" s="790"/>
      <c r="AO277" s="790"/>
      <c r="AP277" s="790"/>
      <c r="AQ277" s="790"/>
      <c r="AR277" s="790"/>
      <c r="AS277" s="790"/>
      <c r="AT277" s="790"/>
      <c r="AU277" s="790"/>
      <c r="AV277" s="790"/>
      <c r="AW277" s="790"/>
      <c r="AX277" s="790"/>
      <c r="AY277" s="790"/>
      <c r="AZ277" s="790"/>
      <c r="BA277" s="790"/>
      <c r="BB277" s="790"/>
      <c r="BC277" s="790"/>
      <c r="BD277" s="790"/>
      <c r="BE277" s="790"/>
      <c r="BF277" s="790"/>
      <c r="BG277" s="790"/>
      <c r="BH277" s="790"/>
      <c r="BI277" s="790"/>
      <c r="BJ277" s="790"/>
      <c r="BK277" s="790"/>
      <c r="BL277" s="790"/>
      <c r="BM277" s="790"/>
      <c r="BN277" s="790"/>
      <c r="BO277" s="790"/>
      <c r="BP277" s="790"/>
      <c r="BQ277" s="790"/>
      <c r="BR277" s="790"/>
      <c r="BS277" s="790"/>
      <c r="BT277" s="790"/>
      <c r="BU277" s="790"/>
      <c r="BV277" s="790"/>
      <c r="BW277" s="790"/>
      <c r="BX277" s="790"/>
      <c r="BY277" s="790"/>
      <c r="BZ277" s="790"/>
      <c r="CA277" s="790"/>
      <c r="CB277" s="790"/>
      <c r="CC277" s="790"/>
      <c r="CD277" s="790"/>
      <c r="CE277" s="790"/>
      <c r="CF277" s="790"/>
      <c r="CG277" s="790"/>
      <c r="CH277" s="790"/>
      <c r="CI277" s="790"/>
      <c r="CJ277" s="790"/>
      <c r="CK277" s="790"/>
      <c r="CL277" s="790"/>
      <c r="CM277" s="790"/>
      <c r="CN277" s="790"/>
      <c r="CO277" s="790"/>
      <c r="CP277" s="790"/>
      <c r="CQ277" s="790"/>
      <c r="CR277" s="790"/>
      <c r="CS277" s="790"/>
      <c r="CT277" s="790"/>
      <c r="CU277" s="790"/>
      <c r="CV277" s="790"/>
      <c r="CW277" s="790"/>
      <c r="CX277" s="790"/>
      <c r="CY277" s="790"/>
      <c r="CZ277" s="790"/>
      <c r="DA277" s="790"/>
      <c r="DB277" s="790"/>
      <c r="DC277" s="790"/>
      <c r="DD277" s="790"/>
      <c r="DE277" s="790"/>
      <c r="DF277" s="790"/>
      <c r="DG277" s="790"/>
      <c r="DH277" s="790"/>
      <c r="DI277" s="790"/>
      <c r="DJ277" s="790"/>
      <c r="DK277" s="790"/>
      <c r="DL277" s="790"/>
      <c r="DM277" s="790"/>
      <c r="DN277" s="790"/>
      <c r="DO277" s="790"/>
      <c r="DP277" s="790"/>
      <c r="DQ277" s="790"/>
      <c r="DR277" s="790"/>
      <c r="DS277" s="790"/>
      <c r="DT277" s="790"/>
      <c r="DU277" s="790"/>
      <c r="DV277" s="790"/>
      <c r="DW277" s="790"/>
      <c r="DX277" s="790"/>
      <c r="DY277" s="790"/>
      <c r="DZ277" s="790"/>
      <c r="EA277" s="790"/>
      <c r="EB277" s="790"/>
      <c r="EC277" s="790"/>
      <c r="ED277" s="790"/>
      <c r="EE277" s="790"/>
      <c r="EF277" s="790"/>
      <c r="EG277" s="790"/>
      <c r="EH277" s="790"/>
      <c r="EI277" s="790"/>
      <c r="EJ277" s="790"/>
      <c r="EK277" s="790"/>
      <c r="EL277" s="790"/>
      <c r="EM277" s="790"/>
      <c r="EN277" s="790"/>
      <c r="EO277" s="790"/>
      <c r="EP277" s="790"/>
      <c r="EQ277" s="790"/>
      <c r="ER277" s="790"/>
      <c r="ES277" s="790"/>
      <c r="ET277" s="790"/>
      <c r="EU277" s="790"/>
      <c r="EV277" s="790"/>
      <c r="EW277" s="790"/>
      <c r="EX277" s="790"/>
      <c r="EY277" s="790"/>
      <c r="EZ277" s="790"/>
      <c r="FA277" s="790"/>
      <c r="FB277" s="790"/>
      <c r="FC277" s="790"/>
      <c r="FD277" s="790"/>
      <c r="FE277" s="790"/>
      <c r="FF277" s="790"/>
      <c r="FG277" s="790"/>
      <c r="FH277" s="790"/>
      <c r="FI277" s="790"/>
      <c r="FJ277" s="790"/>
      <c r="FK277" s="790"/>
      <c r="FL277" s="790"/>
      <c r="FM277" s="790"/>
      <c r="FN277" s="790"/>
      <c r="FO277" s="790"/>
      <c r="FP277" s="790"/>
      <c r="FQ277" s="790"/>
      <c r="FR277" s="790"/>
      <c r="FS277" s="790"/>
      <c r="FT277" s="790"/>
      <c r="FU277" s="790"/>
      <c r="FV277" s="790"/>
      <c r="FW277" s="790"/>
      <c r="FX277" s="790"/>
      <c r="FY277" s="790"/>
      <c r="FZ277" s="790"/>
      <c r="GA277" s="790"/>
      <c r="GB277" s="790"/>
      <c r="GC277" s="790"/>
      <c r="GD277" s="790"/>
      <c r="GE277" s="790"/>
      <c r="GF277" s="790"/>
      <c r="GG277" s="790"/>
      <c r="GH277" s="790"/>
      <c r="GI277" s="790"/>
      <c r="GJ277" s="790"/>
      <c r="GK277" s="790"/>
      <c r="GL277" s="790"/>
      <c r="GM277" s="790"/>
      <c r="GN277" s="790"/>
      <c r="GO277" s="790"/>
      <c r="GP277" s="790"/>
      <c r="GQ277" s="790"/>
      <c r="GR277" s="790"/>
      <c r="GS277" s="790"/>
      <c r="GT277" s="790"/>
      <c r="GU277" s="790"/>
      <c r="GV277" s="790"/>
      <c r="GW277" s="790"/>
      <c r="GX277" s="790"/>
      <c r="GY277" s="790"/>
      <c r="GZ277" s="790"/>
      <c r="HA277" s="790"/>
      <c r="HB277" s="790"/>
      <c r="HC277" s="790"/>
      <c r="HD277" s="790"/>
      <c r="HE277" s="790"/>
      <c r="HF277" s="790"/>
      <c r="HG277" s="790"/>
      <c r="HH277" s="790"/>
      <c r="HI277" s="790"/>
      <c r="HJ277" s="790"/>
      <c r="HK277" s="790"/>
      <c r="HL277" s="790"/>
      <c r="HM277" s="790"/>
      <c r="HN277" s="790"/>
      <c r="HO277" s="790"/>
      <c r="HP277" s="790"/>
      <c r="HQ277" s="790"/>
      <c r="HR277" s="790"/>
      <c r="HS277" s="790"/>
      <c r="HT277" s="790"/>
      <c r="HU277" s="790"/>
      <c r="HV277" s="790"/>
      <c r="HW277" s="790"/>
      <c r="HX277" s="790"/>
      <c r="HY277" s="790"/>
      <c r="HZ277" s="790"/>
      <c r="IA277" s="790"/>
      <c r="IB277" s="790"/>
      <c r="IC277" s="790"/>
      <c r="ID277" s="790"/>
      <c r="IE277" s="790"/>
      <c r="IF277" s="790"/>
      <c r="IG277" s="790"/>
      <c r="IH277" s="790"/>
      <c r="II277" s="790"/>
      <c r="IJ277" s="790"/>
      <c r="IK277" s="790"/>
      <c r="IL277" s="790"/>
      <c r="IM277" s="790"/>
      <c r="IN277" s="790"/>
      <c r="IO277" s="790"/>
      <c r="IP277" s="790"/>
      <c r="IQ277" s="790"/>
      <c r="IR277" s="790"/>
      <c r="IS277" s="790"/>
      <c r="IT277" s="790"/>
      <c r="IU277" s="790"/>
      <c r="IV277" s="790"/>
    </row>
    <row r="278" spans="1:256" ht="13.5" customHeight="1">
      <c r="I278" s="891"/>
    </row>
    <row r="279" spans="1:256" ht="25.5" customHeight="1">
      <c r="I279" s="887"/>
    </row>
    <row r="280" spans="1:256" s="141" customFormat="1" ht="36.75" customHeight="1">
      <c r="A280" s="790"/>
      <c r="B280" s="790"/>
      <c r="C280" s="790"/>
      <c r="D280" s="790"/>
      <c r="E280" s="790"/>
      <c r="F280" s="790"/>
      <c r="G280" s="790"/>
      <c r="H280" s="790"/>
      <c r="I280" s="891"/>
      <c r="J280" s="790"/>
      <c r="K280" s="790"/>
      <c r="L280" s="790"/>
      <c r="M280" s="790"/>
      <c r="N280" s="790"/>
      <c r="O280" s="790"/>
      <c r="P280" s="790"/>
      <c r="Q280" s="790"/>
      <c r="R280" s="790"/>
      <c r="S280" s="790"/>
      <c r="T280" s="790"/>
      <c r="U280" s="790"/>
      <c r="V280" s="790"/>
      <c r="W280" s="790"/>
      <c r="X280" s="790"/>
      <c r="Y280" s="790"/>
      <c r="Z280" s="790"/>
      <c r="AA280" s="790"/>
      <c r="AB280" s="790"/>
      <c r="AC280" s="790"/>
      <c r="AD280" s="790"/>
      <c r="AE280" s="790"/>
      <c r="AF280" s="790"/>
      <c r="AG280" s="790"/>
      <c r="AH280" s="790"/>
      <c r="AI280" s="790"/>
      <c r="AJ280" s="790"/>
      <c r="AK280" s="790"/>
      <c r="AL280" s="790"/>
      <c r="AM280" s="790"/>
      <c r="AN280" s="790"/>
      <c r="AO280" s="790"/>
      <c r="AP280" s="790"/>
      <c r="AQ280" s="790"/>
      <c r="AR280" s="790"/>
      <c r="AS280" s="790"/>
      <c r="AT280" s="790"/>
      <c r="AU280" s="790"/>
      <c r="AV280" s="790"/>
      <c r="AW280" s="790"/>
      <c r="AX280" s="790"/>
      <c r="AY280" s="790"/>
      <c r="AZ280" s="790"/>
      <c r="BA280" s="790"/>
      <c r="BB280" s="790"/>
      <c r="BC280" s="790"/>
      <c r="BD280" s="790"/>
      <c r="BE280" s="790"/>
      <c r="BF280" s="790"/>
      <c r="BG280" s="790"/>
      <c r="BH280" s="790"/>
      <c r="BI280" s="790"/>
      <c r="BJ280" s="790"/>
      <c r="BK280" s="790"/>
      <c r="BL280" s="790"/>
      <c r="BM280" s="790"/>
      <c r="BN280" s="790"/>
      <c r="BO280" s="790"/>
      <c r="BP280" s="790"/>
      <c r="BQ280" s="790"/>
      <c r="BR280" s="790"/>
      <c r="BS280" s="790"/>
      <c r="BT280" s="790"/>
      <c r="BU280" s="790"/>
      <c r="BV280" s="790"/>
      <c r="BW280" s="790"/>
      <c r="BX280" s="790"/>
      <c r="BY280" s="790"/>
      <c r="BZ280" s="790"/>
      <c r="CA280" s="790"/>
      <c r="CB280" s="790"/>
      <c r="CC280" s="790"/>
      <c r="CD280" s="790"/>
      <c r="CE280" s="790"/>
      <c r="CF280" s="790"/>
      <c r="CG280" s="790"/>
      <c r="CH280" s="790"/>
      <c r="CI280" s="790"/>
      <c r="CJ280" s="790"/>
      <c r="CK280" s="790"/>
      <c r="CL280" s="790"/>
      <c r="CM280" s="790"/>
      <c r="CN280" s="790"/>
      <c r="CO280" s="790"/>
      <c r="CP280" s="790"/>
      <c r="CQ280" s="790"/>
      <c r="CR280" s="790"/>
      <c r="CS280" s="790"/>
      <c r="CT280" s="790"/>
      <c r="CU280" s="790"/>
      <c r="CV280" s="790"/>
      <c r="CW280" s="790"/>
      <c r="CX280" s="790"/>
      <c r="CY280" s="790"/>
      <c r="CZ280" s="790"/>
      <c r="DA280" s="790"/>
      <c r="DB280" s="790"/>
      <c r="DC280" s="790"/>
      <c r="DD280" s="790"/>
      <c r="DE280" s="790"/>
      <c r="DF280" s="790"/>
      <c r="DG280" s="790"/>
      <c r="DH280" s="790"/>
      <c r="DI280" s="790"/>
      <c r="DJ280" s="790"/>
      <c r="DK280" s="790"/>
      <c r="DL280" s="790"/>
      <c r="DM280" s="790"/>
      <c r="DN280" s="790"/>
      <c r="DO280" s="790"/>
      <c r="DP280" s="790"/>
      <c r="DQ280" s="790"/>
      <c r="DR280" s="790"/>
      <c r="DS280" s="790"/>
      <c r="DT280" s="790"/>
      <c r="DU280" s="790"/>
      <c r="DV280" s="790"/>
      <c r="DW280" s="790"/>
      <c r="DX280" s="790"/>
      <c r="DY280" s="790"/>
      <c r="DZ280" s="790"/>
      <c r="EA280" s="790"/>
      <c r="EB280" s="790"/>
      <c r="EC280" s="790"/>
      <c r="ED280" s="790"/>
      <c r="EE280" s="790"/>
      <c r="EF280" s="790"/>
      <c r="EG280" s="790"/>
      <c r="EH280" s="790"/>
      <c r="EI280" s="790"/>
      <c r="EJ280" s="790"/>
      <c r="EK280" s="790"/>
      <c r="EL280" s="790"/>
      <c r="EM280" s="790"/>
      <c r="EN280" s="790"/>
      <c r="EO280" s="790"/>
      <c r="EP280" s="790"/>
      <c r="EQ280" s="790"/>
      <c r="ER280" s="790"/>
      <c r="ES280" s="790"/>
      <c r="ET280" s="790"/>
      <c r="EU280" s="790"/>
      <c r="EV280" s="790"/>
      <c r="EW280" s="790"/>
      <c r="EX280" s="790"/>
      <c r="EY280" s="790"/>
      <c r="EZ280" s="790"/>
      <c r="FA280" s="790"/>
      <c r="FB280" s="790"/>
      <c r="FC280" s="790"/>
      <c r="FD280" s="790"/>
      <c r="FE280" s="790"/>
      <c r="FF280" s="790"/>
      <c r="FG280" s="790"/>
      <c r="FH280" s="790"/>
      <c r="FI280" s="790"/>
      <c r="FJ280" s="790"/>
      <c r="FK280" s="790"/>
      <c r="FL280" s="790"/>
      <c r="FM280" s="790"/>
      <c r="FN280" s="790"/>
      <c r="FO280" s="790"/>
      <c r="FP280" s="790"/>
      <c r="FQ280" s="790"/>
      <c r="FR280" s="790"/>
      <c r="FS280" s="790"/>
      <c r="FT280" s="790"/>
      <c r="FU280" s="790"/>
      <c r="FV280" s="790"/>
      <c r="FW280" s="790"/>
      <c r="FX280" s="790"/>
      <c r="FY280" s="790"/>
      <c r="FZ280" s="790"/>
      <c r="GA280" s="790"/>
      <c r="GB280" s="790"/>
      <c r="GC280" s="790"/>
      <c r="GD280" s="790"/>
      <c r="GE280" s="790"/>
      <c r="GF280" s="790"/>
      <c r="GG280" s="790"/>
      <c r="GH280" s="790"/>
      <c r="GI280" s="790"/>
      <c r="GJ280" s="790"/>
      <c r="GK280" s="790"/>
      <c r="GL280" s="790"/>
      <c r="GM280" s="790"/>
      <c r="GN280" s="790"/>
      <c r="GO280" s="790"/>
      <c r="GP280" s="790"/>
      <c r="GQ280" s="790"/>
      <c r="GR280" s="790"/>
      <c r="GS280" s="790"/>
      <c r="GT280" s="790"/>
      <c r="GU280" s="790"/>
      <c r="GV280" s="790"/>
      <c r="GW280" s="790"/>
      <c r="GX280" s="790"/>
      <c r="GY280" s="790"/>
      <c r="GZ280" s="790"/>
      <c r="HA280" s="790"/>
      <c r="HB280" s="790"/>
      <c r="HC280" s="790"/>
      <c r="HD280" s="790"/>
      <c r="HE280" s="790"/>
      <c r="HF280" s="790"/>
      <c r="HG280" s="790"/>
      <c r="HH280" s="790"/>
      <c r="HI280" s="790"/>
      <c r="HJ280" s="790"/>
      <c r="HK280" s="790"/>
      <c r="HL280" s="790"/>
      <c r="HM280" s="790"/>
      <c r="HN280" s="790"/>
      <c r="HO280" s="790"/>
      <c r="HP280" s="790"/>
      <c r="HQ280" s="790"/>
      <c r="HR280" s="790"/>
      <c r="HS280" s="790"/>
      <c r="HT280" s="790"/>
      <c r="HU280" s="790"/>
      <c r="HV280" s="790"/>
      <c r="HW280" s="790"/>
      <c r="HX280" s="790"/>
      <c r="HY280" s="790"/>
      <c r="HZ280" s="790"/>
      <c r="IA280" s="790"/>
      <c r="IB280" s="790"/>
      <c r="IC280" s="790"/>
      <c r="ID280" s="790"/>
      <c r="IE280" s="790"/>
      <c r="IF280" s="790"/>
      <c r="IG280" s="790"/>
      <c r="IH280" s="790"/>
      <c r="II280" s="790"/>
      <c r="IJ280" s="790"/>
      <c r="IK280" s="790"/>
      <c r="IL280" s="790"/>
      <c r="IM280" s="790"/>
      <c r="IN280" s="790"/>
      <c r="IO280" s="790"/>
      <c r="IP280" s="790"/>
      <c r="IQ280" s="790"/>
      <c r="IR280" s="790"/>
      <c r="IS280" s="790"/>
      <c r="IT280" s="790"/>
      <c r="IU280" s="790"/>
      <c r="IV280" s="790"/>
    </row>
    <row r="281" spans="1:256" ht="13.5" customHeight="1">
      <c r="I281" s="891"/>
    </row>
    <row r="282" spans="1:256" ht="25.5" customHeight="1">
      <c r="I282" s="891"/>
    </row>
    <row r="283" spans="1:256" s="141" customFormat="1" ht="36.75" customHeight="1">
      <c r="A283" s="790"/>
      <c r="B283" s="790"/>
      <c r="C283" s="790"/>
      <c r="D283" s="790"/>
      <c r="E283" s="790"/>
      <c r="F283" s="790"/>
      <c r="G283" s="790"/>
      <c r="H283" s="790"/>
      <c r="I283" s="891"/>
      <c r="J283" s="790"/>
      <c r="K283" s="790"/>
      <c r="L283" s="790"/>
      <c r="M283" s="790"/>
      <c r="N283" s="790"/>
      <c r="O283" s="790"/>
      <c r="P283" s="790"/>
      <c r="Q283" s="790"/>
      <c r="R283" s="790"/>
      <c r="S283" s="790"/>
      <c r="T283" s="790"/>
      <c r="U283" s="790"/>
      <c r="V283" s="790"/>
      <c r="W283" s="790"/>
      <c r="X283" s="790"/>
      <c r="Y283" s="790"/>
      <c r="Z283" s="790"/>
      <c r="AA283" s="790"/>
      <c r="AB283" s="790"/>
      <c r="AC283" s="790"/>
      <c r="AD283" s="790"/>
      <c r="AE283" s="790"/>
      <c r="AF283" s="790"/>
      <c r="AG283" s="790"/>
      <c r="AH283" s="790"/>
      <c r="AI283" s="790"/>
      <c r="AJ283" s="790"/>
      <c r="AK283" s="790"/>
      <c r="AL283" s="790"/>
      <c r="AM283" s="790"/>
      <c r="AN283" s="790"/>
      <c r="AO283" s="790"/>
      <c r="AP283" s="790"/>
      <c r="AQ283" s="790"/>
      <c r="AR283" s="790"/>
      <c r="AS283" s="790"/>
      <c r="AT283" s="790"/>
      <c r="AU283" s="790"/>
      <c r="AV283" s="790"/>
      <c r="AW283" s="790"/>
      <c r="AX283" s="790"/>
      <c r="AY283" s="790"/>
      <c r="AZ283" s="790"/>
      <c r="BA283" s="790"/>
      <c r="BB283" s="790"/>
      <c r="BC283" s="790"/>
      <c r="BD283" s="790"/>
      <c r="BE283" s="790"/>
      <c r="BF283" s="790"/>
      <c r="BG283" s="790"/>
      <c r="BH283" s="790"/>
      <c r="BI283" s="790"/>
      <c r="BJ283" s="790"/>
      <c r="BK283" s="790"/>
      <c r="BL283" s="790"/>
      <c r="BM283" s="790"/>
      <c r="BN283" s="790"/>
      <c r="BO283" s="790"/>
      <c r="BP283" s="790"/>
      <c r="BQ283" s="790"/>
      <c r="BR283" s="790"/>
      <c r="BS283" s="790"/>
      <c r="BT283" s="790"/>
      <c r="BU283" s="790"/>
      <c r="BV283" s="790"/>
      <c r="BW283" s="790"/>
      <c r="BX283" s="790"/>
      <c r="BY283" s="790"/>
      <c r="BZ283" s="790"/>
      <c r="CA283" s="790"/>
      <c r="CB283" s="790"/>
      <c r="CC283" s="790"/>
      <c r="CD283" s="790"/>
      <c r="CE283" s="790"/>
      <c r="CF283" s="790"/>
      <c r="CG283" s="790"/>
      <c r="CH283" s="790"/>
      <c r="CI283" s="790"/>
      <c r="CJ283" s="790"/>
      <c r="CK283" s="790"/>
      <c r="CL283" s="790"/>
      <c r="CM283" s="790"/>
      <c r="CN283" s="790"/>
      <c r="CO283" s="790"/>
      <c r="CP283" s="790"/>
      <c r="CQ283" s="790"/>
      <c r="CR283" s="790"/>
      <c r="CS283" s="790"/>
      <c r="CT283" s="790"/>
      <c r="CU283" s="790"/>
      <c r="CV283" s="790"/>
      <c r="CW283" s="790"/>
      <c r="CX283" s="790"/>
      <c r="CY283" s="790"/>
      <c r="CZ283" s="790"/>
      <c r="DA283" s="790"/>
      <c r="DB283" s="790"/>
      <c r="DC283" s="790"/>
      <c r="DD283" s="790"/>
      <c r="DE283" s="790"/>
      <c r="DF283" s="790"/>
      <c r="DG283" s="790"/>
      <c r="DH283" s="790"/>
      <c r="DI283" s="790"/>
      <c r="DJ283" s="790"/>
      <c r="DK283" s="790"/>
      <c r="DL283" s="790"/>
      <c r="DM283" s="790"/>
      <c r="DN283" s="790"/>
      <c r="DO283" s="790"/>
      <c r="DP283" s="790"/>
      <c r="DQ283" s="790"/>
      <c r="DR283" s="790"/>
      <c r="DS283" s="790"/>
      <c r="DT283" s="790"/>
      <c r="DU283" s="790"/>
      <c r="DV283" s="790"/>
      <c r="DW283" s="790"/>
      <c r="DX283" s="790"/>
      <c r="DY283" s="790"/>
      <c r="DZ283" s="790"/>
      <c r="EA283" s="790"/>
      <c r="EB283" s="790"/>
      <c r="EC283" s="790"/>
      <c r="ED283" s="790"/>
      <c r="EE283" s="790"/>
      <c r="EF283" s="790"/>
      <c r="EG283" s="790"/>
      <c r="EH283" s="790"/>
      <c r="EI283" s="790"/>
      <c r="EJ283" s="790"/>
      <c r="EK283" s="790"/>
      <c r="EL283" s="790"/>
      <c r="EM283" s="790"/>
      <c r="EN283" s="790"/>
      <c r="EO283" s="790"/>
      <c r="EP283" s="790"/>
      <c r="EQ283" s="790"/>
      <c r="ER283" s="790"/>
      <c r="ES283" s="790"/>
      <c r="ET283" s="790"/>
      <c r="EU283" s="790"/>
      <c r="EV283" s="790"/>
      <c r="EW283" s="790"/>
      <c r="EX283" s="790"/>
      <c r="EY283" s="790"/>
      <c r="EZ283" s="790"/>
      <c r="FA283" s="790"/>
      <c r="FB283" s="790"/>
      <c r="FC283" s="790"/>
      <c r="FD283" s="790"/>
      <c r="FE283" s="790"/>
      <c r="FF283" s="790"/>
      <c r="FG283" s="790"/>
      <c r="FH283" s="790"/>
      <c r="FI283" s="790"/>
      <c r="FJ283" s="790"/>
      <c r="FK283" s="790"/>
      <c r="FL283" s="790"/>
      <c r="FM283" s="790"/>
      <c r="FN283" s="790"/>
      <c r="FO283" s="790"/>
      <c r="FP283" s="790"/>
      <c r="FQ283" s="790"/>
      <c r="FR283" s="790"/>
      <c r="FS283" s="790"/>
      <c r="FT283" s="790"/>
      <c r="FU283" s="790"/>
      <c r="FV283" s="790"/>
      <c r="FW283" s="790"/>
      <c r="FX283" s="790"/>
      <c r="FY283" s="790"/>
      <c r="FZ283" s="790"/>
      <c r="GA283" s="790"/>
      <c r="GB283" s="790"/>
      <c r="GC283" s="790"/>
      <c r="GD283" s="790"/>
      <c r="GE283" s="790"/>
      <c r="GF283" s="790"/>
      <c r="GG283" s="790"/>
      <c r="GH283" s="790"/>
      <c r="GI283" s="790"/>
      <c r="GJ283" s="790"/>
      <c r="GK283" s="790"/>
      <c r="GL283" s="790"/>
      <c r="GM283" s="790"/>
      <c r="GN283" s="790"/>
      <c r="GO283" s="790"/>
      <c r="GP283" s="790"/>
      <c r="GQ283" s="790"/>
      <c r="GR283" s="790"/>
      <c r="GS283" s="790"/>
      <c r="GT283" s="790"/>
      <c r="GU283" s="790"/>
      <c r="GV283" s="790"/>
      <c r="GW283" s="790"/>
      <c r="GX283" s="790"/>
      <c r="GY283" s="790"/>
      <c r="GZ283" s="790"/>
      <c r="HA283" s="790"/>
      <c r="HB283" s="790"/>
      <c r="HC283" s="790"/>
      <c r="HD283" s="790"/>
      <c r="HE283" s="790"/>
      <c r="HF283" s="790"/>
      <c r="HG283" s="790"/>
      <c r="HH283" s="790"/>
      <c r="HI283" s="790"/>
      <c r="HJ283" s="790"/>
      <c r="HK283" s="790"/>
      <c r="HL283" s="790"/>
      <c r="HM283" s="790"/>
      <c r="HN283" s="790"/>
      <c r="HO283" s="790"/>
      <c r="HP283" s="790"/>
      <c r="HQ283" s="790"/>
      <c r="HR283" s="790"/>
      <c r="HS283" s="790"/>
      <c r="HT283" s="790"/>
      <c r="HU283" s="790"/>
      <c r="HV283" s="790"/>
      <c r="HW283" s="790"/>
      <c r="HX283" s="790"/>
      <c r="HY283" s="790"/>
      <c r="HZ283" s="790"/>
      <c r="IA283" s="790"/>
      <c r="IB283" s="790"/>
      <c r="IC283" s="790"/>
      <c r="ID283" s="790"/>
      <c r="IE283" s="790"/>
      <c r="IF283" s="790"/>
      <c r="IG283" s="790"/>
      <c r="IH283" s="790"/>
      <c r="II283" s="790"/>
      <c r="IJ283" s="790"/>
      <c r="IK283" s="790"/>
      <c r="IL283" s="790"/>
      <c r="IM283" s="790"/>
      <c r="IN283" s="790"/>
      <c r="IO283" s="790"/>
      <c r="IP283" s="790"/>
      <c r="IQ283" s="790"/>
      <c r="IR283" s="790"/>
      <c r="IS283" s="790"/>
      <c r="IT283" s="790"/>
      <c r="IU283" s="790"/>
      <c r="IV283" s="790"/>
    </row>
    <row r="284" spans="1:256" ht="13.5" customHeight="1">
      <c r="I284" s="891"/>
    </row>
    <row r="285" spans="1:256" ht="25.5" customHeight="1">
      <c r="I285" s="891"/>
    </row>
    <row r="286" spans="1:256" s="141" customFormat="1" ht="36.75" customHeight="1">
      <c r="A286" s="790"/>
      <c r="B286" s="790"/>
      <c r="C286" s="790"/>
      <c r="D286" s="790"/>
      <c r="E286" s="790"/>
      <c r="F286" s="790"/>
      <c r="G286" s="790"/>
      <c r="H286" s="790"/>
      <c r="I286" s="891"/>
      <c r="J286" s="790"/>
      <c r="K286" s="790"/>
      <c r="L286" s="790"/>
      <c r="M286" s="790"/>
      <c r="N286" s="790"/>
      <c r="O286" s="790"/>
      <c r="P286" s="790"/>
      <c r="Q286" s="790"/>
      <c r="R286" s="790"/>
      <c r="S286" s="790"/>
      <c r="T286" s="790"/>
      <c r="U286" s="790"/>
      <c r="V286" s="790"/>
      <c r="W286" s="790"/>
      <c r="X286" s="790"/>
      <c r="Y286" s="790"/>
      <c r="Z286" s="790"/>
      <c r="AA286" s="790"/>
      <c r="AB286" s="790"/>
      <c r="AC286" s="790"/>
      <c r="AD286" s="790"/>
      <c r="AE286" s="790"/>
      <c r="AF286" s="790"/>
      <c r="AG286" s="790"/>
      <c r="AH286" s="790"/>
      <c r="AI286" s="790"/>
      <c r="AJ286" s="790"/>
      <c r="AK286" s="790"/>
      <c r="AL286" s="790"/>
      <c r="AM286" s="790"/>
      <c r="AN286" s="790"/>
      <c r="AO286" s="790"/>
      <c r="AP286" s="790"/>
      <c r="AQ286" s="790"/>
      <c r="AR286" s="790"/>
      <c r="AS286" s="790"/>
      <c r="AT286" s="790"/>
      <c r="AU286" s="790"/>
      <c r="AV286" s="790"/>
      <c r="AW286" s="790"/>
      <c r="AX286" s="790"/>
      <c r="AY286" s="790"/>
      <c r="AZ286" s="790"/>
      <c r="BA286" s="790"/>
      <c r="BB286" s="790"/>
      <c r="BC286" s="790"/>
      <c r="BD286" s="790"/>
      <c r="BE286" s="790"/>
      <c r="BF286" s="790"/>
      <c r="BG286" s="790"/>
      <c r="BH286" s="790"/>
      <c r="BI286" s="790"/>
      <c r="BJ286" s="790"/>
      <c r="BK286" s="790"/>
      <c r="BL286" s="790"/>
      <c r="BM286" s="790"/>
      <c r="BN286" s="790"/>
      <c r="BO286" s="790"/>
      <c r="BP286" s="790"/>
      <c r="BQ286" s="790"/>
      <c r="BR286" s="790"/>
      <c r="BS286" s="790"/>
      <c r="BT286" s="790"/>
      <c r="BU286" s="790"/>
      <c r="BV286" s="790"/>
      <c r="BW286" s="790"/>
      <c r="BX286" s="790"/>
      <c r="BY286" s="790"/>
      <c r="BZ286" s="790"/>
      <c r="CA286" s="790"/>
      <c r="CB286" s="790"/>
      <c r="CC286" s="790"/>
      <c r="CD286" s="790"/>
      <c r="CE286" s="790"/>
      <c r="CF286" s="790"/>
      <c r="CG286" s="790"/>
      <c r="CH286" s="790"/>
      <c r="CI286" s="790"/>
      <c r="CJ286" s="790"/>
      <c r="CK286" s="790"/>
      <c r="CL286" s="790"/>
      <c r="CM286" s="790"/>
      <c r="CN286" s="790"/>
      <c r="CO286" s="790"/>
      <c r="CP286" s="790"/>
      <c r="CQ286" s="790"/>
      <c r="CR286" s="790"/>
      <c r="CS286" s="790"/>
      <c r="CT286" s="790"/>
      <c r="CU286" s="790"/>
      <c r="CV286" s="790"/>
      <c r="CW286" s="790"/>
      <c r="CX286" s="790"/>
      <c r="CY286" s="790"/>
      <c r="CZ286" s="790"/>
      <c r="DA286" s="790"/>
      <c r="DB286" s="790"/>
      <c r="DC286" s="790"/>
      <c r="DD286" s="790"/>
      <c r="DE286" s="790"/>
      <c r="DF286" s="790"/>
      <c r="DG286" s="790"/>
      <c r="DH286" s="790"/>
      <c r="DI286" s="790"/>
      <c r="DJ286" s="790"/>
      <c r="DK286" s="790"/>
      <c r="DL286" s="790"/>
      <c r="DM286" s="790"/>
      <c r="DN286" s="790"/>
      <c r="DO286" s="790"/>
      <c r="DP286" s="790"/>
      <c r="DQ286" s="790"/>
      <c r="DR286" s="790"/>
      <c r="DS286" s="790"/>
      <c r="DT286" s="790"/>
      <c r="DU286" s="790"/>
      <c r="DV286" s="790"/>
      <c r="DW286" s="790"/>
      <c r="DX286" s="790"/>
      <c r="DY286" s="790"/>
      <c r="DZ286" s="790"/>
      <c r="EA286" s="790"/>
      <c r="EB286" s="790"/>
      <c r="EC286" s="790"/>
      <c r="ED286" s="790"/>
      <c r="EE286" s="790"/>
      <c r="EF286" s="790"/>
      <c r="EG286" s="790"/>
      <c r="EH286" s="790"/>
      <c r="EI286" s="790"/>
      <c r="EJ286" s="790"/>
      <c r="EK286" s="790"/>
      <c r="EL286" s="790"/>
      <c r="EM286" s="790"/>
      <c r="EN286" s="790"/>
      <c r="EO286" s="790"/>
      <c r="EP286" s="790"/>
      <c r="EQ286" s="790"/>
      <c r="ER286" s="790"/>
      <c r="ES286" s="790"/>
      <c r="ET286" s="790"/>
      <c r="EU286" s="790"/>
      <c r="EV286" s="790"/>
      <c r="EW286" s="790"/>
      <c r="EX286" s="790"/>
      <c r="EY286" s="790"/>
      <c r="EZ286" s="790"/>
      <c r="FA286" s="790"/>
      <c r="FB286" s="790"/>
      <c r="FC286" s="790"/>
      <c r="FD286" s="790"/>
      <c r="FE286" s="790"/>
      <c r="FF286" s="790"/>
      <c r="FG286" s="790"/>
      <c r="FH286" s="790"/>
      <c r="FI286" s="790"/>
      <c r="FJ286" s="790"/>
      <c r="FK286" s="790"/>
      <c r="FL286" s="790"/>
      <c r="FM286" s="790"/>
      <c r="FN286" s="790"/>
      <c r="FO286" s="790"/>
      <c r="FP286" s="790"/>
      <c r="FQ286" s="790"/>
      <c r="FR286" s="790"/>
      <c r="FS286" s="790"/>
      <c r="FT286" s="790"/>
      <c r="FU286" s="790"/>
      <c r="FV286" s="790"/>
      <c r="FW286" s="790"/>
      <c r="FX286" s="790"/>
      <c r="FY286" s="790"/>
      <c r="FZ286" s="790"/>
      <c r="GA286" s="790"/>
      <c r="GB286" s="790"/>
      <c r="GC286" s="790"/>
      <c r="GD286" s="790"/>
      <c r="GE286" s="790"/>
      <c r="GF286" s="790"/>
      <c r="GG286" s="790"/>
      <c r="GH286" s="790"/>
      <c r="GI286" s="790"/>
      <c r="GJ286" s="790"/>
      <c r="GK286" s="790"/>
      <c r="GL286" s="790"/>
      <c r="GM286" s="790"/>
      <c r="GN286" s="790"/>
      <c r="GO286" s="790"/>
      <c r="GP286" s="790"/>
      <c r="GQ286" s="790"/>
      <c r="GR286" s="790"/>
      <c r="GS286" s="790"/>
      <c r="GT286" s="790"/>
      <c r="GU286" s="790"/>
      <c r="GV286" s="790"/>
      <c r="GW286" s="790"/>
      <c r="GX286" s="790"/>
      <c r="GY286" s="790"/>
      <c r="GZ286" s="790"/>
      <c r="HA286" s="790"/>
      <c r="HB286" s="790"/>
      <c r="HC286" s="790"/>
      <c r="HD286" s="790"/>
      <c r="HE286" s="790"/>
      <c r="HF286" s="790"/>
      <c r="HG286" s="790"/>
      <c r="HH286" s="790"/>
      <c r="HI286" s="790"/>
      <c r="HJ286" s="790"/>
      <c r="HK286" s="790"/>
      <c r="HL286" s="790"/>
      <c r="HM286" s="790"/>
      <c r="HN286" s="790"/>
      <c r="HO286" s="790"/>
      <c r="HP286" s="790"/>
      <c r="HQ286" s="790"/>
      <c r="HR286" s="790"/>
      <c r="HS286" s="790"/>
      <c r="HT286" s="790"/>
      <c r="HU286" s="790"/>
      <c r="HV286" s="790"/>
      <c r="HW286" s="790"/>
      <c r="HX286" s="790"/>
      <c r="HY286" s="790"/>
      <c r="HZ286" s="790"/>
      <c r="IA286" s="790"/>
      <c r="IB286" s="790"/>
      <c r="IC286" s="790"/>
      <c r="ID286" s="790"/>
      <c r="IE286" s="790"/>
      <c r="IF286" s="790"/>
      <c r="IG286" s="790"/>
      <c r="IH286" s="790"/>
      <c r="II286" s="790"/>
      <c r="IJ286" s="790"/>
      <c r="IK286" s="790"/>
      <c r="IL286" s="790"/>
      <c r="IM286" s="790"/>
      <c r="IN286" s="790"/>
      <c r="IO286" s="790"/>
      <c r="IP286" s="790"/>
      <c r="IQ286" s="790"/>
      <c r="IR286" s="790"/>
      <c r="IS286" s="790"/>
      <c r="IT286" s="790"/>
      <c r="IU286" s="790"/>
      <c r="IV286" s="790"/>
    </row>
    <row r="287" spans="1:256" ht="13.5" customHeight="1">
      <c r="I287" s="887"/>
    </row>
    <row r="288" spans="1:256" ht="25.5" customHeight="1">
      <c r="I288" s="891"/>
    </row>
    <row r="289" spans="1:256" s="141" customFormat="1" ht="36.75" customHeight="1">
      <c r="A289" s="790"/>
      <c r="B289" s="790"/>
      <c r="C289" s="790"/>
      <c r="D289" s="790"/>
      <c r="E289" s="790"/>
      <c r="F289" s="790"/>
      <c r="G289" s="790"/>
      <c r="H289" s="790"/>
      <c r="I289" s="891"/>
      <c r="J289" s="790"/>
      <c r="K289" s="790"/>
      <c r="L289" s="790"/>
      <c r="M289" s="790"/>
      <c r="N289" s="790"/>
      <c r="O289" s="790"/>
      <c r="P289" s="790"/>
      <c r="Q289" s="790"/>
      <c r="R289" s="790"/>
      <c r="S289" s="790"/>
      <c r="T289" s="790"/>
      <c r="U289" s="790"/>
      <c r="V289" s="790"/>
      <c r="W289" s="790"/>
      <c r="X289" s="790"/>
      <c r="Y289" s="790"/>
      <c r="Z289" s="790"/>
      <c r="AA289" s="790"/>
      <c r="AB289" s="790"/>
      <c r="AC289" s="790"/>
      <c r="AD289" s="790"/>
      <c r="AE289" s="790"/>
      <c r="AF289" s="790"/>
      <c r="AG289" s="790"/>
      <c r="AH289" s="790"/>
      <c r="AI289" s="790"/>
      <c r="AJ289" s="790"/>
      <c r="AK289" s="790"/>
      <c r="AL289" s="790"/>
      <c r="AM289" s="790"/>
      <c r="AN289" s="790"/>
      <c r="AO289" s="790"/>
      <c r="AP289" s="790"/>
      <c r="AQ289" s="790"/>
      <c r="AR289" s="790"/>
      <c r="AS289" s="790"/>
      <c r="AT289" s="790"/>
      <c r="AU289" s="790"/>
      <c r="AV289" s="790"/>
      <c r="AW289" s="790"/>
      <c r="AX289" s="790"/>
      <c r="AY289" s="790"/>
      <c r="AZ289" s="790"/>
      <c r="BA289" s="790"/>
      <c r="BB289" s="790"/>
      <c r="BC289" s="790"/>
      <c r="BD289" s="790"/>
      <c r="BE289" s="790"/>
      <c r="BF289" s="790"/>
      <c r="BG289" s="790"/>
      <c r="BH289" s="790"/>
      <c r="BI289" s="790"/>
      <c r="BJ289" s="790"/>
      <c r="BK289" s="790"/>
      <c r="BL289" s="790"/>
      <c r="BM289" s="790"/>
      <c r="BN289" s="790"/>
      <c r="BO289" s="790"/>
      <c r="BP289" s="790"/>
      <c r="BQ289" s="790"/>
      <c r="BR289" s="790"/>
      <c r="BS289" s="790"/>
      <c r="BT289" s="790"/>
      <c r="BU289" s="790"/>
      <c r="BV289" s="790"/>
      <c r="BW289" s="790"/>
      <c r="BX289" s="790"/>
      <c r="BY289" s="790"/>
      <c r="BZ289" s="790"/>
      <c r="CA289" s="790"/>
      <c r="CB289" s="790"/>
      <c r="CC289" s="790"/>
      <c r="CD289" s="790"/>
      <c r="CE289" s="790"/>
      <c r="CF289" s="790"/>
      <c r="CG289" s="790"/>
      <c r="CH289" s="790"/>
      <c r="CI289" s="790"/>
      <c r="CJ289" s="790"/>
      <c r="CK289" s="790"/>
      <c r="CL289" s="790"/>
      <c r="CM289" s="790"/>
      <c r="CN289" s="790"/>
      <c r="CO289" s="790"/>
      <c r="CP289" s="790"/>
      <c r="CQ289" s="790"/>
      <c r="CR289" s="790"/>
      <c r="CS289" s="790"/>
      <c r="CT289" s="790"/>
      <c r="CU289" s="790"/>
      <c r="CV289" s="790"/>
      <c r="CW289" s="790"/>
      <c r="CX289" s="790"/>
      <c r="CY289" s="790"/>
      <c r="CZ289" s="790"/>
      <c r="DA289" s="790"/>
      <c r="DB289" s="790"/>
      <c r="DC289" s="790"/>
      <c r="DD289" s="790"/>
      <c r="DE289" s="790"/>
      <c r="DF289" s="790"/>
      <c r="DG289" s="790"/>
      <c r="DH289" s="790"/>
      <c r="DI289" s="790"/>
      <c r="DJ289" s="790"/>
      <c r="DK289" s="790"/>
      <c r="DL289" s="790"/>
      <c r="DM289" s="790"/>
      <c r="DN289" s="790"/>
      <c r="DO289" s="790"/>
      <c r="DP289" s="790"/>
      <c r="DQ289" s="790"/>
      <c r="DR289" s="790"/>
      <c r="DS289" s="790"/>
      <c r="DT289" s="790"/>
      <c r="DU289" s="790"/>
      <c r="DV289" s="790"/>
      <c r="DW289" s="790"/>
      <c r="DX289" s="790"/>
      <c r="DY289" s="790"/>
      <c r="DZ289" s="790"/>
      <c r="EA289" s="790"/>
      <c r="EB289" s="790"/>
      <c r="EC289" s="790"/>
      <c r="ED289" s="790"/>
      <c r="EE289" s="790"/>
      <c r="EF289" s="790"/>
      <c r="EG289" s="790"/>
      <c r="EH289" s="790"/>
      <c r="EI289" s="790"/>
      <c r="EJ289" s="790"/>
      <c r="EK289" s="790"/>
      <c r="EL289" s="790"/>
      <c r="EM289" s="790"/>
      <c r="EN289" s="790"/>
      <c r="EO289" s="790"/>
      <c r="EP289" s="790"/>
      <c r="EQ289" s="790"/>
      <c r="ER289" s="790"/>
      <c r="ES289" s="790"/>
      <c r="ET289" s="790"/>
      <c r="EU289" s="790"/>
      <c r="EV289" s="790"/>
      <c r="EW289" s="790"/>
      <c r="EX289" s="790"/>
      <c r="EY289" s="790"/>
      <c r="EZ289" s="790"/>
      <c r="FA289" s="790"/>
      <c r="FB289" s="790"/>
      <c r="FC289" s="790"/>
      <c r="FD289" s="790"/>
      <c r="FE289" s="790"/>
      <c r="FF289" s="790"/>
      <c r="FG289" s="790"/>
      <c r="FH289" s="790"/>
      <c r="FI289" s="790"/>
      <c r="FJ289" s="790"/>
      <c r="FK289" s="790"/>
      <c r="FL289" s="790"/>
      <c r="FM289" s="790"/>
      <c r="FN289" s="790"/>
      <c r="FO289" s="790"/>
      <c r="FP289" s="790"/>
      <c r="FQ289" s="790"/>
      <c r="FR289" s="790"/>
      <c r="FS289" s="790"/>
      <c r="FT289" s="790"/>
      <c r="FU289" s="790"/>
      <c r="FV289" s="790"/>
      <c r="FW289" s="790"/>
      <c r="FX289" s="790"/>
      <c r="FY289" s="790"/>
      <c r="FZ289" s="790"/>
      <c r="GA289" s="790"/>
      <c r="GB289" s="790"/>
      <c r="GC289" s="790"/>
      <c r="GD289" s="790"/>
      <c r="GE289" s="790"/>
      <c r="GF289" s="790"/>
      <c r="GG289" s="790"/>
      <c r="GH289" s="790"/>
      <c r="GI289" s="790"/>
      <c r="GJ289" s="790"/>
      <c r="GK289" s="790"/>
      <c r="GL289" s="790"/>
      <c r="GM289" s="790"/>
      <c r="GN289" s="790"/>
      <c r="GO289" s="790"/>
      <c r="GP289" s="790"/>
      <c r="GQ289" s="790"/>
      <c r="GR289" s="790"/>
      <c r="GS289" s="790"/>
      <c r="GT289" s="790"/>
      <c r="GU289" s="790"/>
      <c r="GV289" s="790"/>
      <c r="GW289" s="790"/>
      <c r="GX289" s="790"/>
      <c r="GY289" s="790"/>
      <c r="GZ289" s="790"/>
      <c r="HA289" s="790"/>
      <c r="HB289" s="790"/>
      <c r="HC289" s="790"/>
      <c r="HD289" s="790"/>
      <c r="HE289" s="790"/>
      <c r="HF289" s="790"/>
      <c r="HG289" s="790"/>
      <c r="HH289" s="790"/>
      <c r="HI289" s="790"/>
      <c r="HJ289" s="790"/>
      <c r="HK289" s="790"/>
      <c r="HL289" s="790"/>
      <c r="HM289" s="790"/>
      <c r="HN289" s="790"/>
      <c r="HO289" s="790"/>
      <c r="HP289" s="790"/>
      <c r="HQ289" s="790"/>
      <c r="HR289" s="790"/>
      <c r="HS289" s="790"/>
      <c r="HT289" s="790"/>
      <c r="HU289" s="790"/>
      <c r="HV289" s="790"/>
      <c r="HW289" s="790"/>
      <c r="HX289" s="790"/>
      <c r="HY289" s="790"/>
      <c r="HZ289" s="790"/>
      <c r="IA289" s="790"/>
      <c r="IB289" s="790"/>
      <c r="IC289" s="790"/>
      <c r="ID289" s="790"/>
      <c r="IE289" s="790"/>
      <c r="IF289" s="790"/>
      <c r="IG289" s="790"/>
      <c r="IH289" s="790"/>
      <c r="II289" s="790"/>
      <c r="IJ289" s="790"/>
      <c r="IK289" s="790"/>
      <c r="IL289" s="790"/>
      <c r="IM289" s="790"/>
      <c r="IN289" s="790"/>
      <c r="IO289" s="790"/>
      <c r="IP289" s="790"/>
      <c r="IQ289" s="790"/>
      <c r="IR289" s="790"/>
      <c r="IS289" s="790"/>
      <c r="IT289" s="790"/>
      <c r="IU289" s="790"/>
      <c r="IV289" s="790"/>
    </row>
    <row r="290" spans="1:256" s="473" customFormat="1" ht="13.5" customHeight="1">
      <c r="A290" s="790"/>
      <c r="B290" s="790"/>
      <c r="C290" s="790"/>
      <c r="D290" s="790"/>
      <c r="E290" s="790"/>
      <c r="F290" s="790"/>
      <c r="G290" s="790"/>
      <c r="H290" s="790"/>
      <c r="I290" s="891"/>
      <c r="J290" s="790"/>
      <c r="K290" s="790"/>
      <c r="L290" s="790"/>
      <c r="M290" s="790"/>
      <c r="N290" s="790"/>
      <c r="O290" s="790"/>
      <c r="P290" s="790"/>
      <c r="Q290" s="790"/>
      <c r="R290" s="790"/>
      <c r="S290" s="790"/>
      <c r="T290" s="790"/>
      <c r="U290" s="790"/>
      <c r="V290" s="790"/>
      <c r="W290" s="790"/>
      <c r="X290" s="790"/>
      <c r="Y290" s="790"/>
      <c r="Z290" s="790"/>
      <c r="AA290" s="790"/>
      <c r="AB290" s="790"/>
      <c r="AC290" s="790"/>
      <c r="AD290" s="790"/>
      <c r="AE290" s="790"/>
      <c r="AF290" s="790"/>
      <c r="AG290" s="790"/>
      <c r="AH290" s="790"/>
      <c r="AI290" s="790"/>
      <c r="AJ290" s="790"/>
      <c r="AK290" s="790"/>
      <c r="AL290" s="790"/>
      <c r="AM290" s="790"/>
      <c r="AN290" s="790"/>
      <c r="AO290" s="790"/>
      <c r="AP290" s="790"/>
      <c r="AQ290" s="790"/>
      <c r="AR290" s="790"/>
      <c r="AS290" s="790"/>
      <c r="AT290" s="790"/>
      <c r="AU290" s="790"/>
      <c r="AV290" s="790"/>
      <c r="AW290" s="790"/>
      <c r="AX290" s="790"/>
      <c r="AY290" s="790"/>
      <c r="AZ290" s="790"/>
      <c r="BA290" s="790"/>
      <c r="BB290" s="790"/>
      <c r="BC290" s="790"/>
      <c r="BD290" s="790"/>
      <c r="BE290" s="790"/>
      <c r="BF290" s="790"/>
      <c r="BG290" s="790"/>
      <c r="BH290" s="790"/>
      <c r="BI290" s="790"/>
      <c r="BJ290" s="790"/>
      <c r="BK290" s="790"/>
      <c r="BL290" s="790"/>
      <c r="BM290" s="790"/>
      <c r="BN290" s="790"/>
      <c r="BO290" s="790"/>
      <c r="BP290" s="790"/>
      <c r="BQ290" s="790"/>
      <c r="BR290" s="790"/>
      <c r="BS290" s="790"/>
      <c r="BT290" s="790"/>
      <c r="BU290" s="790"/>
      <c r="BV290" s="790"/>
      <c r="BW290" s="790"/>
      <c r="BX290" s="790"/>
      <c r="BY290" s="790"/>
      <c r="BZ290" s="790"/>
      <c r="CA290" s="790"/>
      <c r="CB290" s="790"/>
      <c r="CC290" s="790"/>
      <c r="CD290" s="790"/>
      <c r="CE290" s="790"/>
      <c r="CF290" s="790"/>
      <c r="CG290" s="790"/>
      <c r="CH290" s="790"/>
      <c r="CI290" s="790"/>
      <c r="CJ290" s="790"/>
      <c r="CK290" s="790"/>
      <c r="CL290" s="790"/>
      <c r="CM290" s="790"/>
      <c r="CN290" s="790"/>
      <c r="CO290" s="790"/>
      <c r="CP290" s="790"/>
      <c r="CQ290" s="790"/>
      <c r="CR290" s="790"/>
      <c r="CS290" s="790"/>
      <c r="CT290" s="790"/>
      <c r="CU290" s="790"/>
      <c r="CV290" s="790"/>
      <c r="CW290" s="790"/>
      <c r="CX290" s="790"/>
      <c r="CY290" s="790"/>
      <c r="CZ290" s="790"/>
      <c r="DA290" s="790"/>
      <c r="DB290" s="790"/>
      <c r="DC290" s="790"/>
      <c r="DD290" s="790"/>
      <c r="DE290" s="790"/>
      <c r="DF290" s="790"/>
      <c r="DG290" s="790"/>
      <c r="DH290" s="790"/>
      <c r="DI290" s="790"/>
      <c r="DJ290" s="790"/>
      <c r="DK290" s="790"/>
      <c r="DL290" s="790"/>
      <c r="DM290" s="790"/>
      <c r="DN290" s="790"/>
      <c r="DO290" s="790"/>
      <c r="DP290" s="790"/>
      <c r="DQ290" s="790"/>
      <c r="DR290" s="790"/>
      <c r="DS290" s="790"/>
      <c r="DT290" s="790"/>
      <c r="DU290" s="790"/>
      <c r="DV290" s="790"/>
      <c r="DW290" s="790"/>
      <c r="DX290" s="790"/>
      <c r="DY290" s="790"/>
      <c r="DZ290" s="790"/>
      <c r="EA290" s="790"/>
      <c r="EB290" s="790"/>
      <c r="EC290" s="790"/>
      <c r="ED290" s="790"/>
      <c r="EE290" s="790"/>
      <c r="EF290" s="790"/>
      <c r="EG290" s="790"/>
      <c r="EH290" s="790"/>
      <c r="EI290" s="790"/>
      <c r="EJ290" s="790"/>
      <c r="EK290" s="790"/>
      <c r="EL290" s="790"/>
      <c r="EM290" s="790"/>
      <c r="EN290" s="790"/>
      <c r="EO290" s="790"/>
      <c r="EP290" s="790"/>
      <c r="EQ290" s="790"/>
      <c r="ER290" s="790"/>
      <c r="ES290" s="790"/>
      <c r="ET290" s="790"/>
      <c r="EU290" s="790"/>
      <c r="EV290" s="790"/>
      <c r="EW290" s="790"/>
      <c r="EX290" s="790"/>
      <c r="EY290" s="790"/>
      <c r="EZ290" s="790"/>
      <c r="FA290" s="790"/>
      <c r="FB290" s="790"/>
      <c r="FC290" s="790"/>
      <c r="FD290" s="790"/>
      <c r="FE290" s="790"/>
      <c r="FF290" s="790"/>
      <c r="FG290" s="790"/>
      <c r="FH290" s="790"/>
      <c r="FI290" s="790"/>
      <c r="FJ290" s="790"/>
      <c r="FK290" s="790"/>
      <c r="FL290" s="790"/>
      <c r="FM290" s="790"/>
      <c r="FN290" s="790"/>
      <c r="FO290" s="790"/>
      <c r="FP290" s="790"/>
      <c r="FQ290" s="790"/>
      <c r="FR290" s="790"/>
      <c r="FS290" s="790"/>
      <c r="FT290" s="790"/>
      <c r="FU290" s="790"/>
      <c r="FV290" s="790"/>
      <c r="FW290" s="790"/>
      <c r="FX290" s="790"/>
      <c r="FY290" s="790"/>
      <c r="FZ290" s="790"/>
      <c r="GA290" s="790"/>
      <c r="GB290" s="790"/>
      <c r="GC290" s="790"/>
      <c r="GD290" s="790"/>
      <c r="GE290" s="790"/>
      <c r="GF290" s="790"/>
      <c r="GG290" s="790"/>
      <c r="GH290" s="790"/>
      <c r="GI290" s="790"/>
      <c r="GJ290" s="790"/>
      <c r="GK290" s="790"/>
      <c r="GL290" s="790"/>
      <c r="GM290" s="790"/>
      <c r="GN290" s="790"/>
      <c r="GO290" s="790"/>
      <c r="GP290" s="790"/>
      <c r="GQ290" s="790"/>
      <c r="GR290" s="790"/>
      <c r="GS290" s="790"/>
      <c r="GT290" s="790"/>
      <c r="GU290" s="790"/>
      <c r="GV290" s="790"/>
      <c r="GW290" s="790"/>
      <c r="GX290" s="790"/>
      <c r="GY290" s="790"/>
      <c r="GZ290" s="790"/>
      <c r="HA290" s="790"/>
      <c r="HB290" s="790"/>
      <c r="HC290" s="790"/>
      <c r="HD290" s="790"/>
      <c r="HE290" s="790"/>
      <c r="HF290" s="790"/>
      <c r="HG290" s="790"/>
      <c r="HH290" s="790"/>
      <c r="HI290" s="790"/>
      <c r="HJ290" s="790"/>
      <c r="HK290" s="790"/>
      <c r="HL290" s="790"/>
      <c r="HM290" s="790"/>
      <c r="HN290" s="790"/>
      <c r="HO290" s="790"/>
      <c r="HP290" s="790"/>
      <c r="HQ290" s="790"/>
      <c r="HR290" s="790"/>
      <c r="HS290" s="790"/>
      <c r="HT290" s="790"/>
      <c r="HU290" s="790"/>
      <c r="HV290" s="790"/>
      <c r="HW290" s="790"/>
      <c r="HX290" s="790"/>
      <c r="HY290" s="790"/>
      <c r="HZ290" s="790"/>
      <c r="IA290" s="790"/>
      <c r="IB290" s="790"/>
      <c r="IC290" s="790"/>
      <c r="ID290" s="790"/>
      <c r="IE290" s="790"/>
      <c r="IF290" s="790"/>
      <c r="IG290" s="790"/>
      <c r="IH290" s="790"/>
      <c r="II290" s="790"/>
      <c r="IJ290" s="790"/>
      <c r="IK290" s="790"/>
      <c r="IL290" s="790"/>
      <c r="IM290" s="790"/>
      <c r="IN290" s="790"/>
      <c r="IO290" s="790"/>
      <c r="IP290" s="790"/>
      <c r="IQ290" s="790"/>
      <c r="IR290" s="790"/>
      <c r="IS290" s="790"/>
      <c r="IT290" s="790"/>
      <c r="IU290" s="790"/>
      <c r="IV290" s="790"/>
    </row>
    <row r="291" spans="1:256" s="473" customFormat="1" ht="13.5" customHeight="1">
      <c r="A291" s="790"/>
      <c r="B291" s="790"/>
      <c r="C291" s="790"/>
      <c r="D291" s="790"/>
      <c r="E291" s="790"/>
      <c r="F291" s="790"/>
      <c r="G291" s="790"/>
      <c r="H291" s="790"/>
      <c r="I291" s="891"/>
      <c r="J291" s="790"/>
      <c r="K291" s="790"/>
      <c r="L291" s="790"/>
      <c r="M291" s="790"/>
      <c r="N291" s="790"/>
      <c r="O291" s="790"/>
      <c r="P291" s="790"/>
      <c r="Q291" s="790"/>
      <c r="R291" s="790"/>
      <c r="S291" s="790"/>
      <c r="T291" s="790"/>
      <c r="U291" s="790"/>
      <c r="V291" s="790"/>
      <c r="W291" s="790"/>
      <c r="X291" s="790"/>
      <c r="Y291" s="790"/>
      <c r="Z291" s="790"/>
      <c r="AA291" s="790"/>
      <c r="AB291" s="790"/>
      <c r="AC291" s="790"/>
      <c r="AD291" s="790"/>
      <c r="AE291" s="790"/>
      <c r="AF291" s="790"/>
      <c r="AG291" s="790"/>
      <c r="AH291" s="790"/>
      <c r="AI291" s="790"/>
      <c r="AJ291" s="790"/>
      <c r="AK291" s="790"/>
      <c r="AL291" s="790"/>
      <c r="AM291" s="790"/>
      <c r="AN291" s="790"/>
      <c r="AO291" s="790"/>
      <c r="AP291" s="790"/>
      <c r="AQ291" s="790"/>
      <c r="AR291" s="790"/>
      <c r="AS291" s="790"/>
      <c r="AT291" s="790"/>
      <c r="AU291" s="790"/>
      <c r="AV291" s="790"/>
      <c r="AW291" s="790"/>
      <c r="AX291" s="790"/>
      <c r="AY291" s="790"/>
      <c r="AZ291" s="790"/>
      <c r="BA291" s="790"/>
      <c r="BB291" s="790"/>
      <c r="BC291" s="790"/>
      <c r="BD291" s="790"/>
      <c r="BE291" s="790"/>
      <c r="BF291" s="790"/>
      <c r="BG291" s="790"/>
      <c r="BH291" s="790"/>
      <c r="BI291" s="790"/>
      <c r="BJ291" s="790"/>
      <c r="BK291" s="790"/>
      <c r="BL291" s="790"/>
      <c r="BM291" s="790"/>
      <c r="BN291" s="790"/>
      <c r="BO291" s="790"/>
      <c r="BP291" s="790"/>
      <c r="BQ291" s="790"/>
      <c r="BR291" s="790"/>
      <c r="BS291" s="790"/>
      <c r="BT291" s="790"/>
      <c r="BU291" s="790"/>
      <c r="BV291" s="790"/>
      <c r="BW291" s="790"/>
      <c r="BX291" s="790"/>
      <c r="BY291" s="790"/>
      <c r="BZ291" s="790"/>
      <c r="CA291" s="790"/>
      <c r="CB291" s="790"/>
      <c r="CC291" s="790"/>
      <c r="CD291" s="790"/>
      <c r="CE291" s="790"/>
      <c r="CF291" s="790"/>
      <c r="CG291" s="790"/>
      <c r="CH291" s="790"/>
      <c r="CI291" s="790"/>
      <c r="CJ291" s="790"/>
      <c r="CK291" s="790"/>
      <c r="CL291" s="790"/>
      <c r="CM291" s="790"/>
      <c r="CN291" s="790"/>
      <c r="CO291" s="790"/>
      <c r="CP291" s="790"/>
      <c r="CQ291" s="790"/>
      <c r="CR291" s="790"/>
      <c r="CS291" s="790"/>
      <c r="CT291" s="790"/>
      <c r="CU291" s="790"/>
      <c r="CV291" s="790"/>
      <c r="CW291" s="790"/>
      <c r="CX291" s="790"/>
      <c r="CY291" s="790"/>
      <c r="CZ291" s="790"/>
      <c r="DA291" s="790"/>
      <c r="DB291" s="790"/>
      <c r="DC291" s="790"/>
      <c r="DD291" s="790"/>
      <c r="DE291" s="790"/>
      <c r="DF291" s="790"/>
      <c r="DG291" s="790"/>
      <c r="DH291" s="790"/>
      <c r="DI291" s="790"/>
      <c r="DJ291" s="790"/>
      <c r="DK291" s="790"/>
      <c r="DL291" s="790"/>
      <c r="DM291" s="790"/>
      <c r="DN291" s="790"/>
      <c r="DO291" s="790"/>
      <c r="DP291" s="790"/>
      <c r="DQ291" s="790"/>
      <c r="DR291" s="790"/>
      <c r="DS291" s="790"/>
      <c r="DT291" s="790"/>
      <c r="DU291" s="790"/>
      <c r="DV291" s="790"/>
      <c r="DW291" s="790"/>
      <c r="DX291" s="790"/>
      <c r="DY291" s="790"/>
      <c r="DZ291" s="790"/>
      <c r="EA291" s="790"/>
      <c r="EB291" s="790"/>
      <c r="EC291" s="790"/>
      <c r="ED291" s="790"/>
      <c r="EE291" s="790"/>
      <c r="EF291" s="790"/>
      <c r="EG291" s="790"/>
      <c r="EH291" s="790"/>
      <c r="EI291" s="790"/>
      <c r="EJ291" s="790"/>
      <c r="EK291" s="790"/>
      <c r="EL291" s="790"/>
      <c r="EM291" s="790"/>
      <c r="EN291" s="790"/>
      <c r="EO291" s="790"/>
      <c r="EP291" s="790"/>
      <c r="EQ291" s="790"/>
      <c r="ER291" s="790"/>
      <c r="ES291" s="790"/>
      <c r="ET291" s="790"/>
      <c r="EU291" s="790"/>
      <c r="EV291" s="790"/>
      <c r="EW291" s="790"/>
      <c r="EX291" s="790"/>
      <c r="EY291" s="790"/>
      <c r="EZ291" s="790"/>
      <c r="FA291" s="790"/>
      <c r="FB291" s="790"/>
      <c r="FC291" s="790"/>
      <c r="FD291" s="790"/>
      <c r="FE291" s="790"/>
      <c r="FF291" s="790"/>
      <c r="FG291" s="790"/>
      <c r="FH291" s="790"/>
      <c r="FI291" s="790"/>
      <c r="FJ291" s="790"/>
      <c r="FK291" s="790"/>
      <c r="FL291" s="790"/>
      <c r="FM291" s="790"/>
      <c r="FN291" s="790"/>
      <c r="FO291" s="790"/>
      <c r="FP291" s="790"/>
      <c r="FQ291" s="790"/>
      <c r="FR291" s="790"/>
      <c r="FS291" s="790"/>
      <c r="FT291" s="790"/>
      <c r="FU291" s="790"/>
      <c r="FV291" s="790"/>
      <c r="FW291" s="790"/>
      <c r="FX291" s="790"/>
      <c r="FY291" s="790"/>
      <c r="FZ291" s="790"/>
      <c r="GA291" s="790"/>
      <c r="GB291" s="790"/>
      <c r="GC291" s="790"/>
      <c r="GD291" s="790"/>
      <c r="GE291" s="790"/>
      <c r="GF291" s="790"/>
      <c r="GG291" s="790"/>
      <c r="GH291" s="790"/>
      <c r="GI291" s="790"/>
      <c r="GJ291" s="790"/>
      <c r="GK291" s="790"/>
      <c r="GL291" s="790"/>
      <c r="GM291" s="790"/>
      <c r="GN291" s="790"/>
      <c r="GO291" s="790"/>
      <c r="GP291" s="790"/>
      <c r="GQ291" s="790"/>
      <c r="GR291" s="790"/>
      <c r="GS291" s="790"/>
      <c r="GT291" s="790"/>
      <c r="GU291" s="790"/>
      <c r="GV291" s="790"/>
      <c r="GW291" s="790"/>
      <c r="GX291" s="790"/>
      <c r="GY291" s="790"/>
      <c r="GZ291" s="790"/>
      <c r="HA291" s="790"/>
      <c r="HB291" s="790"/>
      <c r="HC291" s="790"/>
      <c r="HD291" s="790"/>
      <c r="HE291" s="790"/>
      <c r="HF291" s="790"/>
      <c r="HG291" s="790"/>
      <c r="HH291" s="790"/>
      <c r="HI291" s="790"/>
      <c r="HJ291" s="790"/>
      <c r="HK291" s="790"/>
      <c r="HL291" s="790"/>
      <c r="HM291" s="790"/>
      <c r="HN291" s="790"/>
      <c r="HO291" s="790"/>
      <c r="HP291" s="790"/>
      <c r="HQ291" s="790"/>
      <c r="HR291" s="790"/>
      <c r="HS291" s="790"/>
      <c r="HT291" s="790"/>
      <c r="HU291" s="790"/>
      <c r="HV291" s="790"/>
      <c r="HW291" s="790"/>
      <c r="HX291" s="790"/>
      <c r="HY291" s="790"/>
      <c r="HZ291" s="790"/>
      <c r="IA291" s="790"/>
      <c r="IB291" s="790"/>
      <c r="IC291" s="790"/>
      <c r="ID291" s="790"/>
      <c r="IE291" s="790"/>
      <c r="IF291" s="790"/>
      <c r="IG291" s="790"/>
      <c r="IH291" s="790"/>
      <c r="II291" s="790"/>
      <c r="IJ291" s="790"/>
      <c r="IK291" s="790"/>
      <c r="IL291" s="790"/>
      <c r="IM291" s="790"/>
      <c r="IN291" s="790"/>
      <c r="IO291" s="790"/>
      <c r="IP291" s="790"/>
      <c r="IQ291" s="790"/>
      <c r="IR291" s="790"/>
      <c r="IS291" s="790"/>
      <c r="IT291" s="790"/>
      <c r="IU291" s="790"/>
      <c r="IV291" s="790"/>
    </row>
    <row r="292" spans="1:256" s="473" customFormat="1" ht="13.5" customHeight="1">
      <c r="A292" s="790"/>
      <c r="B292" s="790"/>
      <c r="C292" s="790"/>
      <c r="D292" s="790"/>
      <c r="E292" s="790"/>
      <c r="F292" s="790"/>
      <c r="G292" s="790"/>
      <c r="H292" s="790"/>
      <c r="I292" s="891"/>
      <c r="J292" s="790"/>
      <c r="K292" s="790"/>
      <c r="L292" s="790"/>
      <c r="M292" s="790"/>
      <c r="N292" s="790"/>
      <c r="O292" s="790"/>
      <c r="P292" s="790"/>
      <c r="Q292" s="790"/>
      <c r="R292" s="790"/>
      <c r="S292" s="790"/>
      <c r="T292" s="790"/>
      <c r="U292" s="790"/>
      <c r="V292" s="790"/>
      <c r="W292" s="790"/>
      <c r="X292" s="790"/>
      <c r="Y292" s="790"/>
      <c r="Z292" s="790"/>
      <c r="AA292" s="790"/>
      <c r="AB292" s="790"/>
      <c r="AC292" s="790"/>
      <c r="AD292" s="790"/>
      <c r="AE292" s="790"/>
      <c r="AF292" s="790"/>
      <c r="AG292" s="790"/>
      <c r="AH292" s="790"/>
      <c r="AI292" s="790"/>
      <c r="AJ292" s="790"/>
      <c r="AK292" s="790"/>
      <c r="AL292" s="790"/>
      <c r="AM292" s="790"/>
      <c r="AN292" s="790"/>
      <c r="AO292" s="790"/>
      <c r="AP292" s="790"/>
      <c r="AQ292" s="790"/>
      <c r="AR292" s="790"/>
      <c r="AS292" s="790"/>
      <c r="AT292" s="790"/>
      <c r="AU292" s="790"/>
      <c r="AV292" s="790"/>
      <c r="AW292" s="790"/>
      <c r="AX292" s="790"/>
      <c r="AY292" s="790"/>
      <c r="AZ292" s="790"/>
      <c r="BA292" s="790"/>
      <c r="BB292" s="790"/>
      <c r="BC292" s="790"/>
      <c r="BD292" s="790"/>
      <c r="BE292" s="790"/>
      <c r="BF292" s="790"/>
      <c r="BG292" s="790"/>
      <c r="BH292" s="790"/>
      <c r="BI292" s="790"/>
      <c r="BJ292" s="790"/>
      <c r="BK292" s="790"/>
      <c r="BL292" s="790"/>
      <c r="BM292" s="790"/>
      <c r="BN292" s="790"/>
      <c r="BO292" s="790"/>
      <c r="BP292" s="790"/>
      <c r="BQ292" s="790"/>
      <c r="BR292" s="790"/>
      <c r="BS292" s="790"/>
      <c r="BT292" s="790"/>
      <c r="BU292" s="790"/>
      <c r="BV292" s="790"/>
      <c r="BW292" s="790"/>
      <c r="BX292" s="790"/>
      <c r="BY292" s="790"/>
      <c r="BZ292" s="790"/>
      <c r="CA292" s="790"/>
      <c r="CB292" s="790"/>
      <c r="CC292" s="790"/>
      <c r="CD292" s="790"/>
      <c r="CE292" s="790"/>
      <c r="CF292" s="790"/>
      <c r="CG292" s="790"/>
      <c r="CH292" s="790"/>
      <c r="CI292" s="790"/>
      <c r="CJ292" s="790"/>
      <c r="CK292" s="790"/>
      <c r="CL292" s="790"/>
      <c r="CM292" s="790"/>
      <c r="CN292" s="790"/>
      <c r="CO292" s="790"/>
      <c r="CP292" s="790"/>
      <c r="CQ292" s="790"/>
      <c r="CR292" s="790"/>
      <c r="CS292" s="790"/>
      <c r="CT292" s="790"/>
      <c r="CU292" s="790"/>
      <c r="CV292" s="790"/>
      <c r="CW292" s="790"/>
      <c r="CX292" s="790"/>
      <c r="CY292" s="790"/>
      <c r="CZ292" s="790"/>
      <c r="DA292" s="790"/>
      <c r="DB292" s="790"/>
      <c r="DC292" s="790"/>
      <c r="DD292" s="790"/>
      <c r="DE292" s="790"/>
      <c r="DF292" s="790"/>
      <c r="DG292" s="790"/>
      <c r="DH292" s="790"/>
      <c r="DI292" s="790"/>
      <c r="DJ292" s="790"/>
      <c r="DK292" s="790"/>
      <c r="DL292" s="790"/>
      <c r="DM292" s="790"/>
      <c r="DN292" s="790"/>
      <c r="DO292" s="790"/>
      <c r="DP292" s="790"/>
      <c r="DQ292" s="790"/>
      <c r="DR292" s="790"/>
      <c r="DS292" s="790"/>
      <c r="DT292" s="790"/>
      <c r="DU292" s="790"/>
      <c r="DV292" s="790"/>
      <c r="DW292" s="790"/>
      <c r="DX292" s="790"/>
      <c r="DY292" s="790"/>
      <c r="DZ292" s="790"/>
      <c r="EA292" s="790"/>
      <c r="EB292" s="790"/>
      <c r="EC292" s="790"/>
      <c r="ED292" s="790"/>
      <c r="EE292" s="790"/>
      <c r="EF292" s="790"/>
      <c r="EG292" s="790"/>
      <c r="EH292" s="790"/>
      <c r="EI292" s="790"/>
      <c r="EJ292" s="790"/>
      <c r="EK292" s="790"/>
      <c r="EL292" s="790"/>
      <c r="EM292" s="790"/>
      <c r="EN292" s="790"/>
      <c r="EO292" s="790"/>
      <c r="EP292" s="790"/>
      <c r="EQ292" s="790"/>
      <c r="ER292" s="790"/>
      <c r="ES292" s="790"/>
      <c r="ET292" s="790"/>
      <c r="EU292" s="790"/>
      <c r="EV292" s="790"/>
      <c r="EW292" s="790"/>
      <c r="EX292" s="790"/>
      <c r="EY292" s="790"/>
      <c r="EZ292" s="790"/>
      <c r="FA292" s="790"/>
      <c r="FB292" s="790"/>
      <c r="FC292" s="790"/>
      <c r="FD292" s="790"/>
      <c r="FE292" s="790"/>
      <c r="FF292" s="790"/>
      <c r="FG292" s="790"/>
      <c r="FH292" s="790"/>
      <c r="FI292" s="790"/>
      <c r="FJ292" s="790"/>
      <c r="FK292" s="790"/>
      <c r="FL292" s="790"/>
      <c r="FM292" s="790"/>
      <c r="FN292" s="790"/>
      <c r="FO292" s="790"/>
      <c r="FP292" s="790"/>
      <c r="FQ292" s="790"/>
      <c r="FR292" s="790"/>
      <c r="FS292" s="790"/>
      <c r="FT292" s="790"/>
      <c r="FU292" s="790"/>
      <c r="FV292" s="790"/>
      <c r="FW292" s="790"/>
      <c r="FX292" s="790"/>
      <c r="FY292" s="790"/>
      <c r="FZ292" s="790"/>
      <c r="GA292" s="790"/>
      <c r="GB292" s="790"/>
      <c r="GC292" s="790"/>
      <c r="GD292" s="790"/>
      <c r="GE292" s="790"/>
      <c r="GF292" s="790"/>
      <c r="GG292" s="790"/>
      <c r="GH292" s="790"/>
      <c r="GI292" s="790"/>
      <c r="GJ292" s="790"/>
      <c r="GK292" s="790"/>
      <c r="GL292" s="790"/>
      <c r="GM292" s="790"/>
      <c r="GN292" s="790"/>
      <c r="GO292" s="790"/>
      <c r="GP292" s="790"/>
      <c r="GQ292" s="790"/>
      <c r="GR292" s="790"/>
      <c r="GS292" s="790"/>
      <c r="GT292" s="790"/>
      <c r="GU292" s="790"/>
      <c r="GV292" s="790"/>
      <c r="GW292" s="790"/>
      <c r="GX292" s="790"/>
      <c r="GY292" s="790"/>
      <c r="GZ292" s="790"/>
      <c r="HA292" s="790"/>
      <c r="HB292" s="790"/>
      <c r="HC292" s="790"/>
      <c r="HD292" s="790"/>
      <c r="HE292" s="790"/>
      <c r="HF292" s="790"/>
      <c r="HG292" s="790"/>
      <c r="HH292" s="790"/>
      <c r="HI292" s="790"/>
      <c r="HJ292" s="790"/>
      <c r="HK292" s="790"/>
      <c r="HL292" s="790"/>
      <c r="HM292" s="790"/>
      <c r="HN292" s="790"/>
      <c r="HO292" s="790"/>
      <c r="HP292" s="790"/>
      <c r="HQ292" s="790"/>
      <c r="HR292" s="790"/>
      <c r="HS292" s="790"/>
      <c r="HT292" s="790"/>
      <c r="HU292" s="790"/>
      <c r="HV292" s="790"/>
      <c r="HW292" s="790"/>
      <c r="HX292" s="790"/>
      <c r="HY292" s="790"/>
      <c r="HZ292" s="790"/>
      <c r="IA292" s="790"/>
      <c r="IB292" s="790"/>
      <c r="IC292" s="790"/>
      <c r="ID292" s="790"/>
      <c r="IE292" s="790"/>
      <c r="IF292" s="790"/>
      <c r="IG292" s="790"/>
      <c r="IH292" s="790"/>
      <c r="II292" s="790"/>
      <c r="IJ292" s="790"/>
      <c r="IK292" s="790"/>
      <c r="IL292" s="790"/>
      <c r="IM292" s="790"/>
      <c r="IN292" s="790"/>
      <c r="IO292" s="790"/>
      <c r="IP292" s="790"/>
      <c r="IQ292" s="790"/>
      <c r="IR292" s="790"/>
      <c r="IS292" s="790"/>
      <c r="IT292" s="790"/>
      <c r="IU292" s="790"/>
      <c r="IV292" s="790"/>
    </row>
    <row r="293" spans="1:256" s="473" customFormat="1" ht="13.5" customHeight="1">
      <c r="A293" s="790"/>
      <c r="B293" s="790"/>
      <c r="C293" s="790"/>
      <c r="D293" s="790"/>
      <c r="E293" s="790"/>
      <c r="F293" s="790"/>
      <c r="G293" s="790"/>
      <c r="H293" s="790"/>
      <c r="I293" s="891"/>
      <c r="J293" s="790"/>
      <c r="K293" s="790"/>
      <c r="L293" s="790"/>
      <c r="M293" s="790"/>
      <c r="N293" s="790"/>
      <c r="O293" s="790"/>
      <c r="P293" s="790"/>
      <c r="Q293" s="790"/>
      <c r="R293" s="790"/>
      <c r="S293" s="790"/>
      <c r="T293" s="790"/>
      <c r="U293" s="790"/>
      <c r="V293" s="790"/>
      <c r="W293" s="790"/>
      <c r="X293" s="790"/>
      <c r="Y293" s="790"/>
      <c r="Z293" s="790"/>
      <c r="AA293" s="790"/>
      <c r="AB293" s="790"/>
      <c r="AC293" s="790"/>
      <c r="AD293" s="790"/>
      <c r="AE293" s="790"/>
      <c r="AF293" s="790"/>
      <c r="AG293" s="790"/>
      <c r="AH293" s="790"/>
      <c r="AI293" s="790"/>
      <c r="AJ293" s="790"/>
      <c r="AK293" s="790"/>
      <c r="AL293" s="790"/>
      <c r="AM293" s="790"/>
      <c r="AN293" s="790"/>
      <c r="AO293" s="790"/>
      <c r="AP293" s="790"/>
      <c r="AQ293" s="790"/>
      <c r="AR293" s="790"/>
      <c r="AS293" s="790"/>
      <c r="AT293" s="790"/>
      <c r="AU293" s="790"/>
      <c r="AV293" s="790"/>
      <c r="AW293" s="790"/>
      <c r="AX293" s="790"/>
      <c r="AY293" s="790"/>
      <c r="AZ293" s="790"/>
      <c r="BA293" s="790"/>
      <c r="BB293" s="790"/>
      <c r="BC293" s="790"/>
      <c r="BD293" s="790"/>
      <c r="BE293" s="790"/>
      <c r="BF293" s="790"/>
      <c r="BG293" s="790"/>
      <c r="BH293" s="790"/>
      <c r="BI293" s="790"/>
      <c r="BJ293" s="790"/>
      <c r="BK293" s="790"/>
      <c r="BL293" s="790"/>
      <c r="BM293" s="790"/>
      <c r="BN293" s="790"/>
      <c r="BO293" s="790"/>
      <c r="BP293" s="790"/>
      <c r="BQ293" s="790"/>
      <c r="BR293" s="790"/>
      <c r="BS293" s="790"/>
      <c r="BT293" s="790"/>
      <c r="BU293" s="790"/>
      <c r="BV293" s="790"/>
      <c r="BW293" s="790"/>
      <c r="BX293" s="790"/>
      <c r="BY293" s="790"/>
      <c r="BZ293" s="790"/>
      <c r="CA293" s="790"/>
      <c r="CB293" s="790"/>
      <c r="CC293" s="790"/>
      <c r="CD293" s="790"/>
      <c r="CE293" s="790"/>
      <c r="CF293" s="790"/>
      <c r="CG293" s="790"/>
      <c r="CH293" s="790"/>
      <c r="CI293" s="790"/>
      <c r="CJ293" s="790"/>
      <c r="CK293" s="790"/>
      <c r="CL293" s="790"/>
      <c r="CM293" s="790"/>
      <c r="CN293" s="790"/>
      <c r="CO293" s="790"/>
      <c r="CP293" s="790"/>
      <c r="CQ293" s="790"/>
      <c r="CR293" s="790"/>
      <c r="CS293" s="790"/>
      <c r="CT293" s="790"/>
      <c r="CU293" s="790"/>
      <c r="CV293" s="790"/>
      <c r="CW293" s="790"/>
      <c r="CX293" s="790"/>
      <c r="CY293" s="790"/>
      <c r="CZ293" s="790"/>
      <c r="DA293" s="790"/>
      <c r="DB293" s="790"/>
      <c r="DC293" s="790"/>
      <c r="DD293" s="790"/>
      <c r="DE293" s="790"/>
      <c r="DF293" s="790"/>
      <c r="DG293" s="790"/>
      <c r="DH293" s="790"/>
      <c r="DI293" s="790"/>
      <c r="DJ293" s="790"/>
      <c r="DK293" s="790"/>
      <c r="DL293" s="790"/>
      <c r="DM293" s="790"/>
      <c r="DN293" s="790"/>
      <c r="DO293" s="790"/>
      <c r="DP293" s="790"/>
      <c r="DQ293" s="790"/>
      <c r="DR293" s="790"/>
      <c r="DS293" s="790"/>
      <c r="DT293" s="790"/>
      <c r="DU293" s="790"/>
      <c r="DV293" s="790"/>
      <c r="DW293" s="790"/>
      <c r="DX293" s="790"/>
      <c r="DY293" s="790"/>
      <c r="DZ293" s="790"/>
      <c r="EA293" s="790"/>
      <c r="EB293" s="790"/>
      <c r="EC293" s="790"/>
      <c r="ED293" s="790"/>
      <c r="EE293" s="790"/>
      <c r="EF293" s="790"/>
      <c r="EG293" s="790"/>
      <c r="EH293" s="790"/>
      <c r="EI293" s="790"/>
      <c r="EJ293" s="790"/>
      <c r="EK293" s="790"/>
      <c r="EL293" s="790"/>
      <c r="EM293" s="790"/>
      <c r="EN293" s="790"/>
      <c r="EO293" s="790"/>
      <c r="EP293" s="790"/>
      <c r="EQ293" s="790"/>
      <c r="ER293" s="790"/>
      <c r="ES293" s="790"/>
      <c r="ET293" s="790"/>
      <c r="EU293" s="790"/>
      <c r="EV293" s="790"/>
      <c r="EW293" s="790"/>
      <c r="EX293" s="790"/>
      <c r="EY293" s="790"/>
      <c r="EZ293" s="790"/>
      <c r="FA293" s="790"/>
      <c r="FB293" s="790"/>
      <c r="FC293" s="790"/>
      <c r="FD293" s="790"/>
      <c r="FE293" s="790"/>
      <c r="FF293" s="790"/>
      <c r="FG293" s="790"/>
      <c r="FH293" s="790"/>
      <c r="FI293" s="790"/>
      <c r="FJ293" s="790"/>
      <c r="FK293" s="790"/>
      <c r="FL293" s="790"/>
      <c r="FM293" s="790"/>
      <c r="FN293" s="790"/>
      <c r="FO293" s="790"/>
      <c r="FP293" s="790"/>
      <c r="FQ293" s="790"/>
      <c r="FR293" s="790"/>
      <c r="FS293" s="790"/>
      <c r="FT293" s="790"/>
      <c r="FU293" s="790"/>
      <c r="FV293" s="790"/>
      <c r="FW293" s="790"/>
      <c r="FX293" s="790"/>
      <c r="FY293" s="790"/>
      <c r="FZ293" s="790"/>
      <c r="GA293" s="790"/>
      <c r="GB293" s="790"/>
      <c r="GC293" s="790"/>
      <c r="GD293" s="790"/>
      <c r="GE293" s="790"/>
      <c r="GF293" s="790"/>
      <c r="GG293" s="790"/>
      <c r="GH293" s="790"/>
      <c r="GI293" s="790"/>
      <c r="GJ293" s="790"/>
      <c r="GK293" s="790"/>
      <c r="GL293" s="790"/>
      <c r="GM293" s="790"/>
      <c r="GN293" s="790"/>
      <c r="GO293" s="790"/>
      <c r="GP293" s="790"/>
      <c r="GQ293" s="790"/>
      <c r="GR293" s="790"/>
      <c r="GS293" s="790"/>
      <c r="GT293" s="790"/>
      <c r="GU293" s="790"/>
      <c r="GV293" s="790"/>
      <c r="GW293" s="790"/>
      <c r="GX293" s="790"/>
      <c r="GY293" s="790"/>
      <c r="GZ293" s="790"/>
      <c r="HA293" s="790"/>
      <c r="HB293" s="790"/>
      <c r="HC293" s="790"/>
      <c r="HD293" s="790"/>
      <c r="HE293" s="790"/>
      <c r="HF293" s="790"/>
      <c r="HG293" s="790"/>
      <c r="HH293" s="790"/>
      <c r="HI293" s="790"/>
      <c r="HJ293" s="790"/>
      <c r="HK293" s="790"/>
      <c r="HL293" s="790"/>
      <c r="HM293" s="790"/>
      <c r="HN293" s="790"/>
      <c r="HO293" s="790"/>
      <c r="HP293" s="790"/>
      <c r="HQ293" s="790"/>
      <c r="HR293" s="790"/>
      <c r="HS293" s="790"/>
      <c r="HT293" s="790"/>
      <c r="HU293" s="790"/>
      <c r="HV293" s="790"/>
      <c r="HW293" s="790"/>
      <c r="HX293" s="790"/>
      <c r="HY293" s="790"/>
      <c r="HZ293" s="790"/>
      <c r="IA293" s="790"/>
      <c r="IB293" s="790"/>
      <c r="IC293" s="790"/>
      <c r="ID293" s="790"/>
      <c r="IE293" s="790"/>
      <c r="IF293" s="790"/>
      <c r="IG293" s="790"/>
      <c r="IH293" s="790"/>
      <c r="II293" s="790"/>
      <c r="IJ293" s="790"/>
      <c r="IK293" s="790"/>
      <c r="IL293" s="790"/>
      <c r="IM293" s="790"/>
      <c r="IN293" s="790"/>
      <c r="IO293" s="790"/>
      <c r="IP293" s="790"/>
      <c r="IQ293" s="790"/>
      <c r="IR293" s="790"/>
      <c r="IS293" s="790"/>
      <c r="IT293" s="790"/>
      <c r="IU293" s="790"/>
      <c r="IV293" s="790"/>
    </row>
    <row r="294" spans="1:256" s="473" customFormat="1" ht="13.5" customHeight="1">
      <c r="A294" s="790"/>
      <c r="B294" s="790"/>
      <c r="C294" s="790"/>
      <c r="D294" s="790"/>
      <c r="E294" s="790"/>
      <c r="F294" s="790"/>
      <c r="G294" s="790"/>
      <c r="H294" s="790"/>
      <c r="I294" s="887"/>
      <c r="J294" s="790"/>
      <c r="K294" s="790"/>
      <c r="L294" s="790"/>
      <c r="M294" s="790"/>
      <c r="N294" s="790"/>
      <c r="O294" s="790"/>
      <c r="P294" s="790"/>
      <c r="Q294" s="790"/>
      <c r="R294" s="790"/>
      <c r="S294" s="790"/>
      <c r="T294" s="790"/>
      <c r="U294" s="790"/>
      <c r="V294" s="790"/>
      <c r="W294" s="790"/>
      <c r="X294" s="790"/>
      <c r="Y294" s="790"/>
      <c r="Z294" s="790"/>
      <c r="AA294" s="790"/>
      <c r="AB294" s="790"/>
      <c r="AC294" s="790"/>
      <c r="AD294" s="790"/>
      <c r="AE294" s="790"/>
      <c r="AF294" s="790"/>
      <c r="AG294" s="790"/>
      <c r="AH294" s="790"/>
      <c r="AI294" s="790"/>
      <c r="AJ294" s="790"/>
      <c r="AK294" s="790"/>
      <c r="AL294" s="790"/>
      <c r="AM294" s="790"/>
      <c r="AN294" s="790"/>
      <c r="AO294" s="790"/>
      <c r="AP294" s="790"/>
      <c r="AQ294" s="790"/>
      <c r="AR294" s="790"/>
      <c r="AS294" s="790"/>
      <c r="AT294" s="790"/>
      <c r="AU294" s="790"/>
      <c r="AV294" s="790"/>
      <c r="AW294" s="790"/>
      <c r="AX294" s="790"/>
      <c r="AY294" s="790"/>
      <c r="AZ294" s="790"/>
      <c r="BA294" s="790"/>
      <c r="BB294" s="790"/>
      <c r="BC294" s="790"/>
      <c r="BD294" s="790"/>
      <c r="BE294" s="790"/>
      <c r="BF294" s="790"/>
      <c r="BG294" s="790"/>
      <c r="BH294" s="790"/>
      <c r="BI294" s="790"/>
      <c r="BJ294" s="790"/>
      <c r="BK294" s="790"/>
      <c r="BL294" s="790"/>
      <c r="BM294" s="790"/>
      <c r="BN294" s="790"/>
      <c r="BO294" s="790"/>
      <c r="BP294" s="790"/>
      <c r="BQ294" s="790"/>
      <c r="BR294" s="790"/>
      <c r="BS294" s="790"/>
      <c r="BT294" s="790"/>
      <c r="BU294" s="790"/>
      <c r="BV294" s="790"/>
      <c r="BW294" s="790"/>
      <c r="BX294" s="790"/>
      <c r="BY294" s="790"/>
      <c r="BZ294" s="790"/>
      <c r="CA294" s="790"/>
      <c r="CB294" s="790"/>
      <c r="CC294" s="790"/>
      <c r="CD294" s="790"/>
      <c r="CE294" s="790"/>
      <c r="CF294" s="790"/>
      <c r="CG294" s="790"/>
      <c r="CH294" s="790"/>
      <c r="CI294" s="790"/>
      <c r="CJ294" s="790"/>
      <c r="CK294" s="790"/>
      <c r="CL294" s="790"/>
      <c r="CM294" s="790"/>
      <c r="CN294" s="790"/>
      <c r="CO294" s="790"/>
      <c r="CP294" s="790"/>
      <c r="CQ294" s="790"/>
      <c r="CR294" s="790"/>
      <c r="CS294" s="790"/>
      <c r="CT294" s="790"/>
      <c r="CU294" s="790"/>
      <c r="CV294" s="790"/>
      <c r="CW294" s="790"/>
      <c r="CX294" s="790"/>
      <c r="CY294" s="790"/>
      <c r="CZ294" s="790"/>
      <c r="DA294" s="790"/>
      <c r="DB294" s="790"/>
      <c r="DC294" s="790"/>
      <c r="DD294" s="790"/>
      <c r="DE294" s="790"/>
      <c r="DF294" s="790"/>
      <c r="DG294" s="790"/>
      <c r="DH294" s="790"/>
      <c r="DI294" s="790"/>
      <c r="DJ294" s="790"/>
      <c r="DK294" s="790"/>
      <c r="DL294" s="790"/>
      <c r="DM294" s="790"/>
      <c r="DN294" s="790"/>
      <c r="DO294" s="790"/>
      <c r="DP294" s="790"/>
      <c r="DQ294" s="790"/>
      <c r="DR294" s="790"/>
      <c r="DS294" s="790"/>
      <c r="DT294" s="790"/>
      <c r="DU294" s="790"/>
      <c r="DV294" s="790"/>
      <c r="DW294" s="790"/>
      <c r="DX294" s="790"/>
      <c r="DY294" s="790"/>
      <c r="DZ294" s="790"/>
      <c r="EA294" s="790"/>
      <c r="EB294" s="790"/>
      <c r="EC294" s="790"/>
      <c r="ED294" s="790"/>
      <c r="EE294" s="790"/>
      <c r="EF294" s="790"/>
      <c r="EG294" s="790"/>
      <c r="EH294" s="790"/>
      <c r="EI294" s="790"/>
      <c r="EJ294" s="790"/>
      <c r="EK294" s="790"/>
      <c r="EL294" s="790"/>
      <c r="EM294" s="790"/>
      <c r="EN294" s="790"/>
      <c r="EO294" s="790"/>
      <c r="EP294" s="790"/>
      <c r="EQ294" s="790"/>
      <c r="ER294" s="790"/>
      <c r="ES294" s="790"/>
      <c r="ET294" s="790"/>
      <c r="EU294" s="790"/>
      <c r="EV294" s="790"/>
      <c r="EW294" s="790"/>
      <c r="EX294" s="790"/>
      <c r="EY294" s="790"/>
      <c r="EZ294" s="790"/>
      <c r="FA294" s="790"/>
      <c r="FB294" s="790"/>
      <c r="FC294" s="790"/>
      <c r="FD294" s="790"/>
      <c r="FE294" s="790"/>
      <c r="FF294" s="790"/>
      <c r="FG294" s="790"/>
      <c r="FH294" s="790"/>
      <c r="FI294" s="790"/>
      <c r="FJ294" s="790"/>
      <c r="FK294" s="790"/>
      <c r="FL294" s="790"/>
      <c r="FM294" s="790"/>
      <c r="FN294" s="790"/>
      <c r="FO294" s="790"/>
      <c r="FP294" s="790"/>
      <c r="FQ294" s="790"/>
      <c r="FR294" s="790"/>
      <c r="FS294" s="790"/>
      <c r="FT294" s="790"/>
      <c r="FU294" s="790"/>
      <c r="FV294" s="790"/>
      <c r="FW294" s="790"/>
      <c r="FX294" s="790"/>
      <c r="FY294" s="790"/>
      <c r="FZ294" s="790"/>
      <c r="GA294" s="790"/>
      <c r="GB294" s="790"/>
      <c r="GC294" s="790"/>
      <c r="GD294" s="790"/>
      <c r="GE294" s="790"/>
      <c r="GF294" s="790"/>
      <c r="GG294" s="790"/>
      <c r="GH294" s="790"/>
      <c r="GI294" s="790"/>
      <c r="GJ294" s="790"/>
      <c r="GK294" s="790"/>
      <c r="GL294" s="790"/>
      <c r="GM294" s="790"/>
      <c r="GN294" s="790"/>
      <c r="GO294" s="790"/>
      <c r="GP294" s="790"/>
      <c r="GQ294" s="790"/>
      <c r="GR294" s="790"/>
      <c r="GS294" s="790"/>
      <c r="GT294" s="790"/>
      <c r="GU294" s="790"/>
      <c r="GV294" s="790"/>
      <c r="GW294" s="790"/>
      <c r="GX294" s="790"/>
      <c r="GY294" s="790"/>
      <c r="GZ294" s="790"/>
      <c r="HA294" s="790"/>
      <c r="HB294" s="790"/>
      <c r="HC294" s="790"/>
      <c r="HD294" s="790"/>
      <c r="HE294" s="790"/>
      <c r="HF294" s="790"/>
      <c r="HG294" s="790"/>
      <c r="HH294" s="790"/>
      <c r="HI294" s="790"/>
      <c r="HJ294" s="790"/>
      <c r="HK294" s="790"/>
      <c r="HL294" s="790"/>
      <c r="HM294" s="790"/>
      <c r="HN294" s="790"/>
      <c r="HO294" s="790"/>
      <c r="HP294" s="790"/>
      <c r="HQ294" s="790"/>
      <c r="HR294" s="790"/>
      <c r="HS294" s="790"/>
      <c r="HT294" s="790"/>
      <c r="HU294" s="790"/>
      <c r="HV294" s="790"/>
      <c r="HW294" s="790"/>
      <c r="HX294" s="790"/>
      <c r="HY294" s="790"/>
      <c r="HZ294" s="790"/>
      <c r="IA294" s="790"/>
      <c r="IB294" s="790"/>
      <c r="IC294" s="790"/>
      <c r="ID294" s="790"/>
      <c r="IE294" s="790"/>
      <c r="IF294" s="790"/>
      <c r="IG294" s="790"/>
      <c r="IH294" s="790"/>
      <c r="II294" s="790"/>
      <c r="IJ294" s="790"/>
      <c r="IK294" s="790"/>
      <c r="IL294" s="790"/>
      <c r="IM294" s="790"/>
      <c r="IN294" s="790"/>
      <c r="IO294" s="790"/>
      <c r="IP294" s="790"/>
      <c r="IQ294" s="790"/>
      <c r="IR294" s="790"/>
      <c r="IS294" s="790"/>
      <c r="IT294" s="790"/>
      <c r="IU294" s="790"/>
      <c r="IV294" s="790"/>
    </row>
    <row r="295" spans="1:256" s="473" customFormat="1" ht="13.5" customHeight="1">
      <c r="A295" s="790"/>
      <c r="B295" s="790"/>
      <c r="C295" s="790"/>
      <c r="D295" s="790"/>
      <c r="E295" s="790"/>
      <c r="F295" s="790"/>
      <c r="G295" s="790"/>
      <c r="H295" s="790"/>
      <c r="I295" s="891"/>
      <c r="J295" s="790"/>
      <c r="K295" s="790"/>
      <c r="L295" s="790"/>
      <c r="M295" s="790"/>
      <c r="N295" s="790"/>
      <c r="O295" s="790"/>
      <c r="P295" s="790"/>
      <c r="Q295" s="790"/>
      <c r="R295" s="790"/>
      <c r="S295" s="790"/>
      <c r="T295" s="790"/>
      <c r="U295" s="790"/>
      <c r="V295" s="790"/>
      <c r="W295" s="790"/>
      <c r="X295" s="790"/>
      <c r="Y295" s="790"/>
      <c r="Z295" s="790"/>
      <c r="AA295" s="790"/>
      <c r="AB295" s="790"/>
      <c r="AC295" s="790"/>
      <c r="AD295" s="790"/>
      <c r="AE295" s="790"/>
      <c r="AF295" s="790"/>
      <c r="AG295" s="790"/>
      <c r="AH295" s="790"/>
      <c r="AI295" s="790"/>
      <c r="AJ295" s="790"/>
      <c r="AK295" s="790"/>
      <c r="AL295" s="790"/>
      <c r="AM295" s="790"/>
      <c r="AN295" s="790"/>
      <c r="AO295" s="790"/>
      <c r="AP295" s="790"/>
      <c r="AQ295" s="790"/>
      <c r="AR295" s="790"/>
      <c r="AS295" s="790"/>
      <c r="AT295" s="790"/>
      <c r="AU295" s="790"/>
      <c r="AV295" s="790"/>
      <c r="AW295" s="790"/>
      <c r="AX295" s="790"/>
      <c r="AY295" s="790"/>
      <c r="AZ295" s="790"/>
      <c r="BA295" s="790"/>
      <c r="BB295" s="790"/>
      <c r="BC295" s="790"/>
      <c r="BD295" s="790"/>
      <c r="BE295" s="790"/>
      <c r="BF295" s="790"/>
      <c r="BG295" s="790"/>
      <c r="BH295" s="790"/>
      <c r="BI295" s="790"/>
      <c r="BJ295" s="790"/>
      <c r="BK295" s="790"/>
      <c r="BL295" s="790"/>
      <c r="BM295" s="790"/>
      <c r="BN295" s="790"/>
      <c r="BO295" s="790"/>
      <c r="BP295" s="790"/>
      <c r="BQ295" s="790"/>
      <c r="BR295" s="790"/>
      <c r="BS295" s="790"/>
      <c r="BT295" s="790"/>
      <c r="BU295" s="790"/>
      <c r="BV295" s="790"/>
      <c r="BW295" s="790"/>
      <c r="BX295" s="790"/>
      <c r="BY295" s="790"/>
      <c r="BZ295" s="790"/>
      <c r="CA295" s="790"/>
      <c r="CB295" s="790"/>
      <c r="CC295" s="790"/>
      <c r="CD295" s="790"/>
      <c r="CE295" s="790"/>
      <c r="CF295" s="790"/>
      <c r="CG295" s="790"/>
      <c r="CH295" s="790"/>
      <c r="CI295" s="790"/>
      <c r="CJ295" s="790"/>
      <c r="CK295" s="790"/>
      <c r="CL295" s="790"/>
      <c r="CM295" s="790"/>
      <c r="CN295" s="790"/>
      <c r="CO295" s="790"/>
      <c r="CP295" s="790"/>
      <c r="CQ295" s="790"/>
      <c r="CR295" s="790"/>
      <c r="CS295" s="790"/>
      <c r="CT295" s="790"/>
      <c r="CU295" s="790"/>
      <c r="CV295" s="790"/>
      <c r="CW295" s="790"/>
      <c r="CX295" s="790"/>
      <c r="CY295" s="790"/>
      <c r="CZ295" s="790"/>
      <c r="DA295" s="790"/>
      <c r="DB295" s="790"/>
      <c r="DC295" s="790"/>
      <c r="DD295" s="790"/>
      <c r="DE295" s="790"/>
      <c r="DF295" s="790"/>
      <c r="DG295" s="790"/>
      <c r="DH295" s="790"/>
      <c r="DI295" s="790"/>
      <c r="DJ295" s="790"/>
      <c r="DK295" s="790"/>
      <c r="DL295" s="790"/>
      <c r="DM295" s="790"/>
      <c r="DN295" s="790"/>
      <c r="DO295" s="790"/>
      <c r="DP295" s="790"/>
      <c r="DQ295" s="790"/>
      <c r="DR295" s="790"/>
      <c r="DS295" s="790"/>
      <c r="DT295" s="790"/>
      <c r="DU295" s="790"/>
      <c r="DV295" s="790"/>
      <c r="DW295" s="790"/>
      <c r="DX295" s="790"/>
      <c r="DY295" s="790"/>
      <c r="DZ295" s="790"/>
      <c r="EA295" s="790"/>
      <c r="EB295" s="790"/>
      <c r="EC295" s="790"/>
      <c r="ED295" s="790"/>
      <c r="EE295" s="790"/>
      <c r="EF295" s="790"/>
      <c r="EG295" s="790"/>
      <c r="EH295" s="790"/>
      <c r="EI295" s="790"/>
      <c r="EJ295" s="790"/>
      <c r="EK295" s="790"/>
      <c r="EL295" s="790"/>
      <c r="EM295" s="790"/>
      <c r="EN295" s="790"/>
      <c r="EO295" s="790"/>
      <c r="EP295" s="790"/>
      <c r="EQ295" s="790"/>
      <c r="ER295" s="790"/>
      <c r="ES295" s="790"/>
      <c r="ET295" s="790"/>
      <c r="EU295" s="790"/>
      <c r="EV295" s="790"/>
      <c r="EW295" s="790"/>
      <c r="EX295" s="790"/>
      <c r="EY295" s="790"/>
      <c r="EZ295" s="790"/>
      <c r="FA295" s="790"/>
      <c r="FB295" s="790"/>
      <c r="FC295" s="790"/>
      <c r="FD295" s="790"/>
      <c r="FE295" s="790"/>
      <c r="FF295" s="790"/>
      <c r="FG295" s="790"/>
      <c r="FH295" s="790"/>
      <c r="FI295" s="790"/>
      <c r="FJ295" s="790"/>
      <c r="FK295" s="790"/>
      <c r="FL295" s="790"/>
      <c r="FM295" s="790"/>
      <c r="FN295" s="790"/>
      <c r="FO295" s="790"/>
      <c r="FP295" s="790"/>
      <c r="FQ295" s="790"/>
      <c r="FR295" s="790"/>
      <c r="FS295" s="790"/>
      <c r="FT295" s="790"/>
      <c r="FU295" s="790"/>
      <c r="FV295" s="790"/>
      <c r="FW295" s="790"/>
      <c r="FX295" s="790"/>
      <c r="FY295" s="790"/>
      <c r="FZ295" s="790"/>
      <c r="GA295" s="790"/>
      <c r="GB295" s="790"/>
      <c r="GC295" s="790"/>
      <c r="GD295" s="790"/>
      <c r="GE295" s="790"/>
      <c r="GF295" s="790"/>
      <c r="GG295" s="790"/>
      <c r="GH295" s="790"/>
      <c r="GI295" s="790"/>
      <c r="GJ295" s="790"/>
      <c r="GK295" s="790"/>
      <c r="GL295" s="790"/>
      <c r="GM295" s="790"/>
      <c r="GN295" s="790"/>
      <c r="GO295" s="790"/>
      <c r="GP295" s="790"/>
      <c r="GQ295" s="790"/>
      <c r="GR295" s="790"/>
      <c r="GS295" s="790"/>
      <c r="GT295" s="790"/>
      <c r="GU295" s="790"/>
      <c r="GV295" s="790"/>
      <c r="GW295" s="790"/>
      <c r="GX295" s="790"/>
      <c r="GY295" s="790"/>
      <c r="GZ295" s="790"/>
      <c r="HA295" s="790"/>
      <c r="HB295" s="790"/>
      <c r="HC295" s="790"/>
      <c r="HD295" s="790"/>
      <c r="HE295" s="790"/>
      <c r="HF295" s="790"/>
      <c r="HG295" s="790"/>
      <c r="HH295" s="790"/>
      <c r="HI295" s="790"/>
      <c r="HJ295" s="790"/>
      <c r="HK295" s="790"/>
      <c r="HL295" s="790"/>
      <c r="HM295" s="790"/>
      <c r="HN295" s="790"/>
      <c r="HO295" s="790"/>
      <c r="HP295" s="790"/>
      <c r="HQ295" s="790"/>
      <c r="HR295" s="790"/>
      <c r="HS295" s="790"/>
      <c r="HT295" s="790"/>
      <c r="HU295" s="790"/>
      <c r="HV295" s="790"/>
      <c r="HW295" s="790"/>
      <c r="HX295" s="790"/>
      <c r="HY295" s="790"/>
      <c r="HZ295" s="790"/>
      <c r="IA295" s="790"/>
      <c r="IB295" s="790"/>
      <c r="IC295" s="790"/>
      <c r="ID295" s="790"/>
      <c r="IE295" s="790"/>
      <c r="IF295" s="790"/>
      <c r="IG295" s="790"/>
      <c r="IH295" s="790"/>
      <c r="II295" s="790"/>
      <c r="IJ295" s="790"/>
      <c r="IK295" s="790"/>
      <c r="IL295" s="790"/>
      <c r="IM295" s="790"/>
      <c r="IN295" s="790"/>
      <c r="IO295" s="790"/>
      <c r="IP295" s="790"/>
      <c r="IQ295" s="790"/>
      <c r="IR295" s="790"/>
      <c r="IS295" s="790"/>
      <c r="IT295" s="790"/>
      <c r="IU295" s="790"/>
      <c r="IV295" s="790"/>
    </row>
    <row r="296" spans="1:256" s="473" customFormat="1" ht="13.5" customHeight="1">
      <c r="A296" s="790"/>
      <c r="B296" s="790"/>
      <c r="C296" s="790"/>
      <c r="D296" s="790"/>
      <c r="E296" s="790"/>
      <c r="F296" s="790"/>
      <c r="G296" s="790"/>
      <c r="H296" s="790"/>
      <c r="I296" s="891"/>
      <c r="J296" s="790"/>
      <c r="K296" s="790"/>
      <c r="L296" s="790"/>
      <c r="M296" s="790"/>
      <c r="N296" s="790"/>
      <c r="O296" s="790"/>
      <c r="P296" s="790"/>
      <c r="Q296" s="790"/>
      <c r="R296" s="790"/>
      <c r="S296" s="790"/>
      <c r="T296" s="790"/>
      <c r="U296" s="790"/>
      <c r="V296" s="790"/>
      <c r="W296" s="790"/>
      <c r="X296" s="790"/>
      <c r="Y296" s="790"/>
      <c r="Z296" s="790"/>
      <c r="AA296" s="790"/>
      <c r="AB296" s="790"/>
      <c r="AC296" s="790"/>
      <c r="AD296" s="790"/>
      <c r="AE296" s="790"/>
      <c r="AF296" s="790"/>
      <c r="AG296" s="790"/>
      <c r="AH296" s="790"/>
      <c r="AI296" s="790"/>
      <c r="AJ296" s="790"/>
      <c r="AK296" s="790"/>
      <c r="AL296" s="790"/>
      <c r="AM296" s="790"/>
      <c r="AN296" s="790"/>
      <c r="AO296" s="790"/>
      <c r="AP296" s="790"/>
      <c r="AQ296" s="790"/>
      <c r="AR296" s="790"/>
      <c r="AS296" s="790"/>
      <c r="AT296" s="790"/>
      <c r="AU296" s="790"/>
      <c r="AV296" s="790"/>
      <c r="AW296" s="790"/>
      <c r="AX296" s="790"/>
      <c r="AY296" s="790"/>
      <c r="AZ296" s="790"/>
      <c r="BA296" s="790"/>
      <c r="BB296" s="790"/>
      <c r="BC296" s="790"/>
      <c r="BD296" s="790"/>
      <c r="BE296" s="790"/>
      <c r="BF296" s="790"/>
      <c r="BG296" s="790"/>
      <c r="BH296" s="790"/>
      <c r="BI296" s="790"/>
      <c r="BJ296" s="790"/>
      <c r="BK296" s="790"/>
      <c r="BL296" s="790"/>
      <c r="BM296" s="790"/>
      <c r="BN296" s="790"/>
      <c r="BO296" s="790"/>
      <c r="BP296" s="790"/>
      <c r="BQ296" s="790"/>
      <c r="BR296" s="790"/>
      <c r="BS296" s="790"/>
      <c r="BT296" s="790"/>
      <c r="BU296" s="790"/>
      <c r="BV296" s="790"/>
      <c r="BW296" s="790"/>
      <c r="BX296" s="790"/>
      <c r="BY296" s="790"/>
      <c r="BZ296" s="790"/>
      <c r="CA296" s="790"/>
      <c r="CB296" s="790"/>
      <c r="CC296" s="790"/>
      <c r="CD296" s="790"/>
      <c r="CE296" s="790"/>
      <c r="CF296" s="790"/>
      <c r="CG296" s="790"/>
      <c r="CH296" s="790"/>
      <c r="CI296" s="790"/>
      <c r="CJ296" s="790"/>
      <c r="CK296" s="790"/>
      <c r="CL296" s="790"/>
      <c r="CM296" s="790"/>
      <c r="CN296" s="790"/>
      <c r="CO296" s="790"/>
      <c r="CP296" s="790"/>
      <c r="CQ296" s="790"/>
      <c r="CR296" s="790"/>
      <c r="CS296" s="790"/>
      <c r="CT296" s="790"/>
      <c r="CU296" s="790"/>
      <c r="CV296" s="790"/>
      <c r="CW296" s="790"/>
      <c r="CX296" s="790"/>
      <c r="CY296" s="790"/>
      <c r="CZ296" s="790"/>
      <c r="DA296" s="790"/>
      <c r="DB296" s="790"/>
      <c r="DC296" s="790"/>
      <c r="DD296" s="790"/>
      <c r="DE296" s="790"/>
      <c r="DF296" s="790"/>
      <c r="DG296" s="790"/>
      <c r="DH296" s="790"/>
      <c r="DI296" s="790"/>
      <c r="DJ296" s="790"/>
      <c r="DK296" s="790"/>
      <c r="DL296" s="790"/>
      <c r="DM296" s="790"/>
      <c r="DN296" s="790"/>
      <c r="DO296" s="790"/>
      <c r="DP296" s="790"/>
      <c r="DQ296" s="790"/>
      <c r="DR296" s="790"/>
      <c r="DS296" s="790"/>
      <c r="DT296" s="790"/>
      <c r="DU296" s="790"/>
      <c r="DV296" s="790"/>
      <c r="DW296" s="790"/>
      <c r="DX296" s="790"/>
      <c r="DY296" s="790"/>
      <c r="DZ296" s="790"/>
      <c r="EA296" s="790"/>
      <c r="EB296" s="790"/>
      <c r="EC296" s="790"/>
      <c r="ED296" s="790"/>
      <c r="EE296" s="790"/>
      <c r="EF296" s="790"/>
      <c r="EG296" s="790"/>
      <c r="EH296" s="790"/>
      <c r="EI296" s="790"/>
      <c r="EJ296" s="790"/>
      <c r="EK296" s="790"/>
      <c r="EL296" s="790"/>
      <c r="EM296" s="790"/>
      <c r="EN296" s="790"/>
      <c r="EO296" s="790"/>
      <c r="EP296" s="790"/>
      <c r="EQ296" s="790"/>
      <c r="ER296" s="790"/>
      <c r="ES296" s="790"/>
      <c r="ET296" s="790"/>
      <c r="EU296" s="790"/>
      <c r="EV296" s="790"/>
      <c r="EW296" s="790"/>
      <c r="EX296" s="790"/>
      <c r="EY296" s="790"/>
      <c r="EZ296" s="790"/>
      <c r="FA296" s="790"/>
      <c r="FB296" s="790"/>
      <c r="FC296" s="790"/>
      <c r="FD296" s="790"/>
      <c r="FE296" s="790"/>
      <c r="FF296" s="790"/>
      <c r="FG296" s="790"/>
      <c r="FH296" s="790"/>
      <c r="FI296" s="790"/>
      <c r="FJ296" s="790"/>
      <c r="FK296" s="790"/>
      <c r="FL296" s="790"/>
      <c r="FM296" s="790"/>
      <c r="FN296" s="790"/>
      <c r="FO296" s="790"/>
      <c r="FP296" s="790"/>
      <c r="FQ296" s="790"/>
      <c r="FR296" s="790"/>
      <c r="FS296" s="790"/>
      <c r="FT296" s="790"/>
      <c r="FU296" s="790"/>
      <c r="FV296" s="790"/>
      <c r="FW296" s="790"/>
      <c r="FX296" s="790"/>
      <c r="FY296" s="790"/>
      <c r="FZ296" s="790"/>
      <c r="GA296" s="790"/>
      <c r="GB296" s="790"/>
      <c r="GC296" s="790"/>
      <c r="GD296" s="790"/>
      <c r="GE296" s="790"/>
      <c r="GF296" s="790"/>
      <c r="GG296" s="790"/>
      <c r="GH296" s="790"/>
      <c r="GI296" s="790"/>
      <c r="GJ296" s="790"/>
      <c r="GK296" s="790"/>
      <c r="GL296" s="790"/>
      <c r="GM296" s="790"/>
      <c r="GN296" s="790"/>
      <c r="GO296" s="790"/>
      <c r="GP296" s="790"/>
      <c r="GQ296" s="790"/>
      <c r="GR296" s="790"/>
      <c r="GS296" s="790"/>
      <c r="GT296" s="790"/>
      <c r="GU296" s="790"/>
      <c r="GV296" s="790"/>
      <c r="GW296" s="790"/>
      <c r="GX296" s="790"/>
      <c r="GY296" s="790"/>
      <c r="GZ296" s="790"/>
      <c r="HA296" s="790"/>
      <c r="HB296" s="790"/>
      <c r="HC296" s="790"/>
      <c r="HD296" s="790"/>
      <c r="HE296" s="790"/>
      <c r="HF296" s="790"/>
      <c r="HG296" s="790"/>
      <c r="HH296" s="790"/>
      <c r="HI296" s="790"/>
      <c r="HJ296" s="790"/>
      <c r="HK296" s="790"/>
      <c r="HL296" s="790"/>
      <c r="HM296" s="790"/>
      <c r="HN296" s="790"/>
      <c r="HO296" s="790"/>
      <c r="HP296" s="790"/>
      <c r="HQ296" s="790"/>
      <c r="HR296" s="790"/>
      <c r="HS296" s="790"/>
      <c r="HT296" s="790"/>
      <c r="HU296" s="790"/>
      <c r="HV296" s="790"/>
      <c r="HW296" s="790"/>
      <c r="HX296" s="790"/>
      <c r="HY296" s="790"/>
      <c r="HZ296" s="790"/>
      <c r="IA296" s="790"/>
      <c r="IB296" s="790"/>
      <c r="IC296" s="790"/>
      <c r="ID296" s="790"/>
      <c r="IE296" s="790"/>
      <c r="IF296" s="790"/>
      <c r="IG296" s="790"/>
      <c r="IH296" s="790"/>
      <c r="II296" s="790"/>
      <c r="IJ296" s="790"/>
      <c r="IK296" s="790"/>
      <c r="IL296" s="790"/>
      <c r="IM296" s="790"/>
      <c r="IN296" s="790"/>
      <c r="IO296" s="790"/>
      <c r="IP296" s="790"/>
      <c r="IQ296" s="790"/>
      <c r="IR296" s="790"/>
      <c r="IS296" s="790"/>
      <c r="IT296" s="790"/>
      <c r="IU296" s="790"/>
      <c r="IV296" s="790"/>
    </row>
    <row r="297" spans="1:256" s="473" customFormat="1" ht="13.5" customHeight="1">
      <c r="A297" s="790"/>
      <c r="B297" s="790"/>
      <c r="C297" s="790"/>
      <c r="D297" s="790"/>
      <c r="E297" s="790"/>
      <c r="F297" s="790"/>
      <c r="G297" s="790"/>
      <c r="H297" s="790"/>
      <c r="I297" s="891"/>
      <c r="J297" s="790"/>
      <c r="K297" s="790"/>
      <c r="L297" s="790"/>
      <c r="M297" s="790"/>
      <c r="N297" s="790"/>
      <c r="O297" s="790"/>
      <c r="P297" s="790"/>
      <c r="Q297" s="790"/>
      <c r="R297" s="790"/>
      <c r="S297" s="790"/>
      <c r="T297" s="790"/>
      <c r="U297" s="790"/>
      <c r="V297" s="790"/>
      <c r="W297" s="790"/>
      <c r="X297" s="790"/>
      <c r="Y297" s="790"/>
      <c r="Z297" s="790"/>
      <c r="AA297" s="790"/>
      <c r="AB297" s="790"/>
      <c r="AC297" s="790"/>
      <c r="AD297" s="790"/>
      <c r="AE297" s="790"/>
      <c r="AF297" s="790"/>
      <c r="AG297" s="790"/>
      <c r="AH297" s="790"/>
      <c r="AI297" s="790"/>
      <c r="AJ297" s="790"/>
      <c r="AK297" s="790"/>
      <c r="AL297" s="790"/>
      <c r="AM297" s="790"/>
      <c r="AN297" s="790"/>
      <c r="AO297" s="790"/>
      <c r="AP297" s="790"/>
      <c r="AQ297" s="790"/>
      <c r="AR297" s="790"/>
      <c r="AS297" s="790"/>
      <c r="AT297" s="790"/>
      <c r="AU297" s="790"/>
      <c r="AV297" s="790"/>
      <c r="AW297" s="790"/>
      <c r="AX297" s="790"/>
      <c r="AY297" s="790"/>
      <c r="AZ297" s="790"/>
      <c r="BA297" s="790"/>
      <c r="BB297" s="790"/>
      <c r="BC297" s="790"/>
      <c r="BD297" s="790"/>
      <c r="BE297" s="790"/>
      <c r="BF297" s="790"/>
      <c r="BG297" s="790"/>
      <c r="BH297" s="790"/>
      <c r="BI297" s="790"/>
      <c r="BJ297" s="790"/>
      <c r="BK297" s="790"/>
      <c r="BL297" s="790"/>
      <c r="BM297" s="790"/>
      <c r="BN297" s="790"/>
      <c r="BO297" s="790"/>
      <c r="BP297" s="790"/>
      <c r="BQ297" s="790"/>
      <c r="BR297" s="790"/>
      <c r="BS297" s="790"/>
      <c r="BT297" s="790"/>
      <c r="BU297" s="790"/>
      <c r="BV297" s="790"/>
      <c r="BW297" s="790"/>
      <c r="BX297" s="790"/>
      <c r="BY297" s="790"/>
      <c r="BZ297" s="790"/>
      <c r="CA297" s="790"/>
      <c r="CB297" s="790"/>
      <c r="CC297" s="790"/>
      <c r="CD297" s="790"/>
      <c r="CE297" s="790"/>
      <c r="CF297" s="790"/>
      <c r="CG297" s="790"/>
      <c r="CH297" s="790"/>
      <c r="CI297" s="790"/>
      <c r="CJ297" s="790"/>
      <c r="CK297" s="790"/>
      <c r="CL297" s="790"/>
      <c r="CM297" s="790"/>
      <c r="CN297" s="790"/>
      <c r="CO297" s="790"/>
      <c r="CP297" s="790"/>
      <c r="CQ297" s="790"/>
      <c r="CR297" s="790"/>
      <c r="CS297" s="790"/>
      <c r="CT297" s="790"/>
      <c r="CU297" s="790"/>
      <c r="CV297" s="790"/>
      <c r="CW297" s="790"/>
      <c r="CX297" s="790"/>
      <c r="CY297" s="790"/>
      <c r="CZ297" s="790"/>
      <c r="DA297" s="790"/>
      <c r="DB297" s="790"/>
      <c r="DC297" s="790"/>
      <c r="DD297" s="790"/>
      <c r="DE297" s="790"/>
      <c r="DF297" s="790"/>
      <c r="DG297" s="790"/>
      <c r="DH297" s="790"/>
      <c r="DI297" s="790"/>
      <c r="DJ297" s="790"/>
      <c r="DK297" s="790"/>
      <c r="DL297" s="790"/>
      <c r="DM297" s="790"/>
      <c r="DN297" s="790"/>
      <c r="DO297" s="790"/>
      <c r="DP297" s="790"/>
      <c r="DQ297" s="790"/>
      <c r="DR297" s="790"/>
      <c r="DS297" s="790"/>
      <c r="DT297" s="790"/>
      <c r="DU297" s="790"/>
      <c r="DV297" s="790"/>
      <c r="DW297" s="790"/>
      <c r="DX297" s="790"/>
      <c r="DY297" s="790"/>
      <c r="DZ297" s="790"/>
      <c r="EA297" s="790"/>
      <c r="EB297" s="790"/>
      <c r="EC297" s="790"/>
      <c r="ED297" s="790"/>
      <c r="EE297" s="790"/>
      <c r="EF297" s="790"/>
      <c r="EG297" s="790"/>
      <c r="EH297" s="790"/>
      <c r="EI297" s="790"/>
      <c r="EJ297" s="790"/>
      <c r="EK297" s="790"/>
      <c r="EL297" s="790"/>
      <c r="EM297" s="790"/>
      <c r="EN297" s="790"/>
      <c r="EO297" s="790"/>
      <c r="EP297" s="790"/>
      <c r="EQ297" s="790"/>
      <c r="ER297" s="790"/>
      <c r="ES297" s="790"/>
      <c r="ET297" s="790"/>
      <c r="EU297" s="790"/>
      <c r="EV297" s="790"/>
      <c r="EW297" s="790"/>
      <c r="EX297" s="790"/>
      <c r="EY297" s="790"/>
      <c r="EZ297" s="790"/>
      <c r="FA297" s="790"/>
      <c r="FB297" s="790"/>
      <c r="FC297" s="790"/>
      <c r="FD297" s="790"/>
      <c r="FE297" s="790"/>
      <c r="FF297" s="790"/>
      <c r="FG297" s="790"/>
      <c r="FH297" s="790"/>
      <c r="FI297" s="790"/>
      <c r="FJ297" s="790"/>
      <c r="FK297" s="790"/>
      <c r="FL297" s="790"/>
      <c r="FM297" s="790"/>
      <c r="FN297" s="790"/>
      <c r="FO297" s="790"/>
      <c r="FP297" s="790"/>
      <c r="FQ297" s="790"/>
      <c r="FR297" s="790"/>
      <c r="FS297" s="790"/>
      <c r="FT297" s="790"/>
      <c r="FU297" s="790"/>
      <c r="FV297" s="790"/>
      <c r="FW297" s="790"/>
      <c r="FX297" s="790"/>
      <c r="FY297" s="790"/>
      <c r="FZ297" s="790"/>
      <c r="GA297" s="790"/>
      <c r="GB297" s="790"/>
      <c r="GC297" s="790"/>
      <c r="GD297" s="790"/>
      <c r="GE297" s="790"/>
      <c r="GF297" s="790"/>
      <c r="GG297" s="790"/>
      <c r="GH297" s="790"/>
      <c r="GI297" s="790"/>
      <c r="GJ297" s="790"/>
      <c r="GK297" s="790"/>
      <c r="GL297" s="790"/>
      <c r="GM297" s="790"/>
      <c r="GN297" s="790"/>
      <c r="GO297" s="790"/>
      <c r="GP297" s="790"/>
      <c r="GQ297" s="790"/>
      <c r="GR297" s="790"/>
      <c r="GS297" s="790"/>
      <c r="GT297" s="790"/>
      <c r="GU297" s="790"/>
      <c r="GV297" s="790"/>
      <c r="GW297" s="790"/>
      <c r="GX297" s="790"/>
      <c r="GY297" s="790"/>
      <c r="GZ297" s="790"/>
      <c r="HA297" s="790"/>
      <c r="HB297" s="790"/>
      <c r="HC297" s="790"/>
      <c r="HD297" s="790"/>
      <c r="HE297" s="790"/>
      <c r="HF297" s="790"/>
      <c r="HG297" s="790"/>
      <c r="HH297" s="790"/>
      <c r="HI297" s="790"/>
      <c r="HJ297" s="790"/>
      <c r="HK297" s="790"/>
      <c r="HL297" s="790"/>
      <c r="HM297" s="790"/>
      <c r="HN297" s="790"/>
      <c r="HO297" s="790"/>
      <c r="HP297" s="790"/>
      <c r="HQ297" s="790"/>
      <c r="HR297" s="790"/>
      <c r="HS297" s="790"/>
      <c r="HT297" s="790"/>
      <c r="HU297" s="790"/>
      <c r="HV297" s="790"/>
      <c r="HW297" s="790"/>
      <c r="HX297" s="790"/>
      <c r="HY297" s="790"/>
      <c r="HZ297" s="790"/>
      <c r="IA297" s="790"/>
      <c r="IB297" s="790"/>
      <c r="IC297" s="790"/>
      <c r="ID297" s="790"/>
      <c r="IE297" s="790"/>
      <c r="IF297" s="790"/>
      <c r="IG297" s="790"/>
      <c r="IH297" s="790"/>
      <c r="II297" s="790"/>
      <c r="IJ297" s="790"/>
      <c r="IK297" s="790"/>
      <c r="IL297" s="790"/>
      <c r="IM297" s="790"/>
      <c r="IN297" s="790"/>
      <c r="IO297" s="790"/>
      <c r="IP297" s="790"/>
      <c r="IQ297" s="790"/>
      <c r="IR297" s="790"/>
      <c r="IS297" s="790"/>
      <c r="IT297" s="790"/>
      <c r="IU297" s="790"/>
      <c r="IV297" s="790"/>
    </row>
    <row r="298" spans="1:256" s="473" customFormat="1" ht="13.5" customHeight="1">
      <c r="A298" s="790"/>
      <c r="B298" s="790"/>
      <c r="C298" s="790"/>
      <c r="D298" s="790"/>
      <c r="E298" s="790"/>
      <c r="F298" s="790"/>
      <c r="G298" s="790"/>
      <c r="H298" s="790"/>
      <c r="I298" s="891"/>
      <c r="J298" s="790"/>
      <c r="K298" s="790"/>
      <c r="L298" s="790"/>
      <c r="M298" s="790"/>
      <c r="N298" s="790"/>
      <c r="O298" s="790"/>
      <c r="P298" s="790"/>
      <c r="Q298" s="790"/>
      <c r="R298" s="790"/>
      <c r="S298" s="790"/>
      <c r="T298" s="790"/>
      <c r="U298" s="790"/>
      <c r="V298" s="790"/>
      <c r="W298" s="790"/>
      <c r="X298" s="790"/>
      <c r="Y298" s="790"/>
      <c r="Z298" s="790"/>
      <c r="AA298" s="790"/>
      <c r="AB298" s="790"/>
      <c r="AC298" s="790"/>
      <c r="AD298" s="790"/>
      <c r="AE298" s="790"/>
      <c r="AF298" s="790"/>
      <c r="AG298" s="790"/>
      <c r="AH298" s="790"/>
      <c r="AI298" s="790"/>
      <c r="AJ298" s="790"/>
      <c r="AK298" s="790"/>
      <c r="AL298" s="790"/>
      <c r="AM298" s="790"/>
      <c r="AN298" s="790"/>
      <c r="AO298" s="790"/>
      <c r="AP298" s="790"/>
      <c r="AQ298" s="790"/>
      <c r="AR298" s="790"/>
      <c r="AS298" s="790"/>
      <c r="AT298" s="790"/>
      <c r="AU298" s="790"/>
      <c r="AV298" s="790"/>
      <c r="AW298" s="790"/>
      <c r="AX298" s="790"/>
      <c r="AY298" s="790"/>
      <c r="AZ298" s="790"/>
      <c r="BA298" s="790"/>
      <c r="BB298" s="790"/>
      <c r="BC298" s="790"/>
      <c r="BD298" s="790"/>
      <c r="BE298" s="790"/>
      <c r="BF298" s="790"/>
      <c r="BG298" s="790"/>
      <c r="BH298" s="790"/>
      <c r="BI298" s="790"/>
      <c r="BJ298" s="790"/>
      <c r="BK298" s="790"/>
      <c r="BL298" s="790"/>
      <c r="BM298" s="790"/>
      <c r="BN298" s="790"/>
      <c r="BO298" s="790"/>
      <c r="BP298" s="790"/>
      <c r="BQ298" s="790"/>
      <c r="BR298" s="790"/>
      <c r="BS298" s="790"/>
      <c r="BT298" s="790"/>
      <c r="BU298" s="790"/>
      <c r="BV298" s="790"/>
      <c r="BW298" s="790"/>
      <c r="BX298" s="790"/>
      <c r="BY298" s="790"/>
      <c r="BZ298" s="790"/>
      <c r="CA298" s="790"/>
      <c r="CB298" s="790"/>
      <c r="CC298" s="790"/>
      <c r="CD298" s="790"/>
      <c r="CE298" s="790"/>
      <c r="CF298" s="790"/>
      <c r="CG298" s="790"/>
      <c r="CH298" s="790"/>
      <c r="CI298" s="790"/>
      <c r="CJ298" s="790"/>
      <c r="CK298" s="790"/>
      <c r="CL298" s="790"/>
      <c r="CM298" s="790"/>
      <c r="CN298" s="790"/>
      <c r="CO298" s="790"/>
      <c r="CP298" s="790"/>
      <c r="CQ298" s="790"/>
      <c r="CR298" s="790"/>
      <c r="CS298" s="790"/>
      <c r="CT298" s="790"/>
      <c r="CU298" s="790"/>
      <c r="CV298" s="790"/>
      <c r="CW298" s="790"/>
      <c r="CX298" s="790"/>
      <c r="CY298" s="790"/>
      <c r="CZ298" s="790"/>
      <c r="DA298" s="790"/>
      <c r="DB298" s="790"/>
      <c r="DC298" s="790"/>
      <c r="DD298" s="790"/>
      <c r="DE298" s="790"/>
      <c r="DF298" s="790"/>
      <c r="DG298" s="790"/>
      <c r="DH298" s="790"/>
      <c r="DI298" s="790"/>
      <c r="DJ298" s="790"/>
      <c r="DK298" s="790"/>
      <c r="DL298" s="790"/>
      <c r="DM298" s="790"/>
      <c r="DN298" s="790"/>
      <c r="DO298" s="790"/>
      <c r="DP298" s="790"/>
      <c r="DQ298" s="790"/>
      <c r="DR298" s="790"/>
      <c r="DS298" s="790"/>
      <c r="DT298" s="790"/>
      <c r="DU298" s="790"/>
      <c r="DV298" s="790"/>
      <c r="DW298" s="790"/>
      <c r="DX298" s="790"/>
      <c r="DY298" s="790"/>
      <c r="DZ298" s="790"/>
      <c r="EA298" s="790"/>
      <c r="EB298" s="790"/>
      <c r="EC298" s="790"/>
      <c r="ED298" s="790"/>
      <c r="EE298" s="790"/>
      <c r="EF298" s="790"/>
      <c r="EG298" s="790"/>
      <c r="EH298" s="790"/>
      <c r="EI298" s="790"/>
      <c r="EJ298" s="790"/>
      <c r="EK298" s="790"/>
      <c r="EL298" s="790"/>
      <c r="EM298" s="790"/>
      <c r="EN298" s="790"/>
      <c r="EO298" s="790"/>
      <c r="EP298" s="790"/>
      <c r="EQ298" s="790"/>
      <c r="ER298" s="790"/>
      <c r="ES298" s="790"/>
      <c r="ET298" s="790"/>
      <c r="EU298" s="790"/>
      <c r="EV298" s="790"/>
      <c r="EW298" s="790"/>
      <c r="EX298" s="790"/>
      <c r="EY298" s="790"/>
      <c r="EZ298" s="790"/>
      <c r="FA298" s="790"/>
      <c r="FB298" s="790"/>
      <c r="FC298" s="790"/>
      <c r="FD298" s="790"/>
      <c r="FE298" s="790"/>
      <c r="FF298" s="790"/>
      <c r="FG298" s="790"/>
      <c r="FH298" s="790"/>
      <c r="FI298" s="790"/>
      <c r="FJ298" s="790"/>
      <c r="FK298" s="790"/>
      <c r="FL298" s="790"/>
      <c r="FM298" s="790"/>
      <c r="FN298" s="790"/>
      <c r="FO298" s="790"/>
      <c r="FP298" s="790"/>
      <c r="FQ298" s="790"/>
      <c r="FR298" s="790"/>
      <c r="FS298" s="790"/>
      <c r="FT298" s="790"/>
      <c r="FU298" s="790"/>
      <c r="FV298" s="790"/>
      <c r="FW298" s="790"/>
      <c r="FX298" s="790"/>
      <c r="FY298" s="790"/>
      <c r="FZ298" s="790"/>
      <c r="GA298" s="790"/>
      <c r="GB298" s="790"/>
      <c r="GC298" s="790"/>
      <c r="GD298" s="790"/>
      <c r="GE298" s="790"/>
      <c r="GF298" s="790"/>
      <c r="GG298" s="790"/>
      <c r="GH298" s="790"/>
      <c r="GI298" s="790"/>
      <c r="GJ298" s="790"/>
      <c r="GK298" s="790"/>
      <c r="GL298" s="790"/>
      <c r="GM298" s="790"/>
      <c r="GN298" s="790"/>
      <c r="GO298" s="790"/>
      <c r="GP298" s="790"/>
      <c r="GQ298" s="790"/>
      <c r="GR298" s="790"/>
      <c r="GS298" s="790"/>
      <c r="GT298" s="790"/>
      <c r="GU298" s="790"/>
      <c r="GV298" s="790"/>
      <c r="GW298" s="790"/>
      <c r="GX298" s="790"/>
      <c r="GY298" s="790"/>
      <c r="GZ298" s="790"/>
      <c r="HA298" s="790"/>
      <c r="HB298" s="790"/>
      <c r="HC298" s="790"/>
      <c r="HD298" s="790"/>
      <c r="HE298" s="790"/>
      <c r="HF298" s="790"/>
      <c r="HG298" s="790"/>
      <c r="HH298" s="790"/>
      <c r="HI298" s="790"/>
      <c r="HJ298" s="790"/>
      <c r="HK298" s="790"/>
      <c r="HL298" s="790"/>
      <c r="HM298" s="790"/>
      <c r="HN298" s="790"/>
      <c r="HO298" s="790"/>
      <c r="HP298" s="790"/>
      <c r="HQ298" s="790"/>
      <c r="HR298" s="790"/>
      <c r="HS298" s="790"/>
      <c r="HT298" s="790"/>
      <c r="HU298" s="790"/>
      <c r="HV298" s="790"/>
      <c r="HW298" s="790"/>
      <c r="HX298" s="790"/>
      <c r="HY298" s="790"/>
      <c r="HZ298" s="790"/>
      <c r="IA298" s="790"/>
      <c r="IB298" s="790"/>
      <c r="IC298" s="790"/>
      <c r="ID298" s="790"/>
      <c r="IE298" s="790"/>
      <c r="IF298" s="790"/>
      <c r="IG298" s="790"/>
      <c r="IH298" s="790"/>
      <c r="II298" s="790"/>
      <c r="IJ298" s="790"/>
      <c r="IK298" s="790"/>
      <c r="IL298" s="790"/>
      <c r="IM298" s="790"/>
      <c r="IN298" s="790"/>
      <c r="IO298" s="790"/>
      <c r="IP298" s="790"/>
      <c r="IQ298" s="790"/>
      <c r="IR298" s="790"/>
      <c r="IS298" s="790"/>
      <c r="IT298" s="790"/>
      <c r="IU298" s="790"/>
      <c r="IV298" s="790"/>
    </row>
    <row r="299" spans="1:256" s="473" customFormat="1" ht="13.5" customHeight="1">
      <c r="A299" s="790"/>
      <c r="B299" s="790"/>
      <c r="C299" s="790"/>
      <c r="D299" s="790"/>
      <c r="E299" s="790"/>
      <c r="F299" s="790"/>
      <c r="G299" s="790"/>
      <c r="H299" s="790"/>
      <c r="I299" s="891"/>
      <c r="J299" s="790"/>
      <c r="K299" s="790"/>
      <c r="L299" s="790"/>
      <c r="M299" s="790"/>
      <c r="N299" s="790"/>
      <c r="O299" s="790"/>
      <c r="P299" s="790"/>
      <c r="Q299" s="790"/>
      <c r="R299" s="790"/>
      <c r="S299" s="790"/>
      <c r="T299" s="790"/>
      <c r="U299" s="790"/>
      <c r="V299" s="790"/>
      <c r="W299" s="790"/>
      <c r="X299" s="790"/>
      <c r="Y299" s="790"/>
      <c r="Z299" s="790"/>
      <c r="AA299" s="790"/>
      <c r="AB299" s="790"/>
      <c r="AC299" s="790"/>
      <c r="AD299" s="790"/>
      <c r="AE299" s="790"/>
      <c r="AF299" s="790"/>
      <c r="AG299" s="790"/>
      <c r="AH299" s="790"/>
      <c r="AI299" s="790"/>
      <c r="AJ299" s="790"/>
      <c r="AK299" s="790"/>
      <c r="AL299" s="790"/>
      <c r="AM299" s="790"/>
      <c r="AN299" s="790"/>
      <c r="AO299" s="790"/>
      <c r="AP299" s="790"/>
      <c r="AQ299" s="790"/>
      <c r="AR299" s="790"/>
      <c r="AS299" s="790"/>
      <c r="AT299" s="790"/>
      <c r="AU299" s="790"/>
      <c r="AV299" s="790"/>
      <c r="AW299" s="790"/>
      <c r="AX299" s="790"/>
      <c r="AY299" s="790"/>
      <c r="AZ299" s="790"/>
      <c r="BA299" s="790"/>
      <c r="BB299" s="790"/>
      <c r="BC299" s="790"/>
      <c r="BD299" s="790"/>
      <c r="BE299" s="790"/>
      <c r="BF299" s="790"/>
      <c r="BG299" s="790"/>
      <c r="BH299" s="790"/>
      <c r="BI299" s="790"/>
      <c r="BJ299" s="790"/>
      <c r="BK299" s="790"/>
      <c r="BL299" s="790"/>
      <c r="BM299" s="790"/>
      <c r="BN299" s="790"/>
      <c r="BO299" s="790"/>
      <c r="BP299" s="790"/>
      <c r="BQ299" s="790"/>
      <c r="BR299" s="790"/>
      <c r="BS299" s="790"/>
      <c r="BT299" s="790"/>
      <c r="BU299" s="790"/>
      <c r="BV299" s="790"/>
      <c r="BW299" s="790"/>
      <c r="BX299" s="790"/>
      <c r="BY299" s="790"/>
      <c r="BZ299" s="790"/>
      <c r="CA299" s="790"/>
      <c r="CB299" s="790"/>
      <c r="CC299" s="790"/>
      <c r="CD299" s="790"/>
      <c r="CE299" s="790"/>
      <c r="CF299" s="790"/>
      <c r="CG299" s="790"/>
      <c r="CH299" s="790"/>
      <c r="CI299" s="790"/>
      <c r="CJ299" s="790"/>
      <c r="CK299" s="790"/>
      <c r="CL299" s="790"/>
      <c r="CM299" s="790"/>
      <c r="CN299" s="790"/>
      <c r="CO299" s="790"/>
      <c r="CP299" s="790"/>
      <c r="CQ299" s="790"/>
      <c r="CR299" s="790"/>
      <c r="CS299" s="790"/>
      <c r="CT299" s="790"/>
      <c r="CU299" s="790"/>
      <c r="CV299" s="790"/>
      <c r="CW299" s="790"/>
      <c r="CX299" s="790"/>
      <c r="CY299" s="790"/>
      <c r="CZ299" s="790"/>
      <c r="DA299" s="790"/>
      <c r="DB299" s="790"/>
      <c r="DC299" s="790"/>
      <c r="DD299" s="790"/>
      <c r="DE299" s="790"/>
      <c r="DF299" s="790"/>
      <c r="DG299" s="790"/>
      <c r="DH299" s="790"/>
      <c r="DI299" s="790"/>
      <c r="DJ299" s="790"/>
      <c r="DK299" s="790"/>
      <c r="DL299" s="790"/>
      <c r="DM299" s="790"/>
      <c r="DN299" s="790"/>
      <c r="DO299" s="790"/>
      <c r="DP299" s="790"/>
      <c r="DQ299" s="790"/>
      <c r="DR299" s="790"/>
      <c r="DS299" s="790"/>
      <c r="DT299" s="790"/>
      <c r="DU299" s="790"/>
      <c r="DV299" s="790"/>
      <c r="DW299" s="790"/>
      <c r="DX299" s="790"/>
      <c r="DY299" s="790"/>
      <c r="DZ299" s="790"/>
      <c r="EA299" s="790"/>
      <c r="EB299" s="790"/>
      <c r="EC299" s="790"/>
      <c r="ED299" s="790"/>
      <c r="EE299" s="790"/>
      <c r="EF299" s="790"/>
      <c r="EG299" s="790"/>
      <c r="EH299" s="790"/>
      <c r="EI299" s="790"/>
      <c r="EJ299" s="790"/>
      <c r="EK299" s="790"/>
      <c r="EL299" s="790"/>
      <c r="EM299" s="790"/>
      <c r="EN299" s="790"/>
      <c r="EO299" s="790"/>
      <c r="EP299" s="790"/>
      <c r="EQ299" s="790"/>
      <c r="ER299" s="790"/>
      <c r="ES299" s="790"/>
      <c r="ET299" s="790"/>
      <c r="EU299" s="790"/>
      <c r="EV299" s="790"/>
      <c r="EW299" s="790"/>
      <c r="EX299" s="790"/>
      <c r="EY299" s="790"/>
      <c r="EZ299" s="790"/>
      <c r="FA299" s="790"/>
      <c r="FB299" s="790"/>
      <c r="FC299" s="790"/>
      <c r="FD299" s="790"/>
      <c r="FE299" s="790"/>
      <c r="FF299" s="790"/>
      <c r="FG299" s="790"/>
      <c r="FH299" s="790"/>
      <c r="FI299" s="790"/>
      <c r="FJ299" s="790"/>
      <c r="FK299" s="790"/>
      <c r="FL299" s="790"/>
      <c r="FM299" s="790"/>
      <c r="FN299" s="790"/>
      <c r="FO299" s="790"/>
      <c r="FP299" s="790"/>
      <c r="FQ299" s="790"/>
      <c r="FR299" s="790"/>
      <c r="FS299" s="790"/>
      <c r="FT299" s="790"/>
      <c r="FU299" s="790"/>
      <c r="FV299" s="790"/>
      <c r="FW299" s="790"/>
      <c r="FX299" s="790"/>
      <c r="FY299" s="790"/>
      <c r="FZ299" s="790"/>
      <c r="GA299" s="790"/>
      <c r="GB299" s="790"/>
      <c r="GC299" s="790"/>
      <c r="GD299" s="790"/>
      <c r="GE299" s="790"/>
      <c r="GF299" s="790"/>
      <c r="GG299" s="790"/>
      <c r="GH299" s="790"/>
      <c r="GI299" s="790"/>
      <c r="GJ299" s="790"/>
      <c r="GK299" s="790"/>
      <c r="GL299" s="790"/>
      <c r="GM299" s="790"/>
      <c r="GN299" s="790"/>
      <c r="GO299" s="790"/>
      <c r="GP299" s="790"/>
      <c r="GQ299" s="790"/>
      <c r="GR299" s="790"/>
      <c r="GS299" s="790"/>
      <c r="GT299" s="790"/>
      <c r="GU299" s="790"/>
      <c r="GV299" s="790"/>
      <c r="GW299" s="790"/>
      <c r="GX299" s="790"/>
      <c r="GY299" s="790"/>
      <c r="GZ299" s="790"/>
      <c r="HA299" s="790"/>
      <c r="HB299" s="790"/>
      <c r="HC299" s="790"/>
      <c r="HD299" s="790"/>
      <c r="HE299" s="790"/>
      <c r="HF299" s="790"/>
      <c r="HG299" s="790"/>
      <c r="HH299" s="790"/>
      <c r="HI299" s="790"/>
      <c r="HJ299" s="790"/>
      <c r="HK299" s="790"/>
      <c r="HL299" s="790"/>
      <c r="HM299" s="790"/>
      <c r="HN299" s="790"/>
      <c r="HO299" s="790"/>
      <c r="HP299" s="790"/>
      <c r="HQ299" s="790"/>
      <c r="HR299" s="790"/>
      <c r="HS299" s="790"/>
      <c r="HT299" s="790"/>
      <c r="HU299" s="790"/>
      <c r="HV299" s="790"/>
      <c r="HW299" s="790"/>
      <c r="HX299" s="790"/>
      <c r="HY299" s="790"/>
      <c r="HZ299" s="790"/>
      <c r="IA299" s="790"/>
      <c r="IB299" s="790"/>
      <c r="IC299" s="790"/>
      <c r="ID299" s="790"/>
      <c r="IE299" s="790"/>
      <c r="IF299" s="790"/>
      <c r="IG299" s="790"/>
      <c r="IH299" s="790"/>
      <c r="II299" s="790"/>
      <c r="IJ299" s="790"/>
      <c r="IK299" s="790"/>
      <c r="IL299" s="790"/>
      <c r="IM299" s="790"/>
      <c r="IN299" s="790"/>
      <c r="IO299" s="790"/>
      <c r="IP299" s="790"/>
      <c r="IQ299" s="790"/>
      <c r="IR299" s="790"/>
      <c r="IS299" s="790"/>
      <c r="IT299" s="790"/>
      <c r="IU299" s="790"/>
      <c r="IV299" s="790"/>
    </row>
    <row r="300" spans="1:256" s="473" customFormat="1" ht="13.5" customHeight="1">
      <c r="A300" s="790"/>
      <c r="B300" s="790"/>
      <c r="C300" s="790"/>
      <c r="D300" s="790"/>
      <c r="E300" s="790"/>
      <c r="F300" s="790"/>
      <c r="G300" s="790"/>
      <c r="H300" s="790"/>
      <c r="I300" s="891"/>
      <c r="J300" s="790"/>
      <c r="K300" s="790"/>
      <c r="L300" s="790"/>
      <c r="M300" s="790"/>
      <c r="N300" s="790"/>
      <c r="O300" s="790"/>
      <c r="P300" s="790"/>
      <c r="Q300" s="790"/>
      <c r="R300" s="790"/>
      <c r="S300" s="790"/>
      <c r="T300" s="790"/>
      <c r="U300" s="790"/>
      <c r="V300" s="790"/>
      <c r="W300" s="790"/>
      <c r="X300" s="790"/>
      <c r="Y300" s="790"/>
      <c r="Z300" s="790"/>
      <c r="AA300" s="790"/>
      <c r="AB300" s="790"/>
      <c r="AC300" s="790"/>
      <c r="AD300" s="790"/>
      <c r="AE300" s="790"/>
      <c r="AF300" s="790"/>
      <c r="AG300" s="790"/>
      <c r="AH300" s="790"/>
      <c r="AI300" s="790"/>
      <c r="AJ300" s="790"/>
      <c r="AK300" s="790"/>
      <c r="AL300" s="790"/>
      <c r="AM300" s="790"/>
      <c r="AN300" s="790"/>
      <c r="AO300" s="790"/>
      <c r="AP300" s="790"/>
      <c r="AQ300" s="790"/>
      <c r="AR300" s="790"/>
      <c r="AS300" s="790"/>
      <c r="AT300" s="790"/>
      <c r="AU300" s="790"/>
      <c r="AV300" s="790"/>
      <c r="AW300" s="790"/>
      <c r="AX300" s="790"/>
      <c r="AY300" s="790"/>
      <c r="AZ300" s="790"/>
      <c r="BA300" s="790"/>
      <c r="BB300" s="790"/>
      <c r="BC300" s="790"/>
      <c r="BD300" s="790"/>
      <c r="BE300" s="790"/>
      <c r="BF300" s="790"/>
      <c r="BG300" s="790"/>
      <c r="BH300" s="790"/>
      <c r="BI300" s="790"/>
      <c r="BJ300" s="790"/>
      <c r="BK300" s="790"/>
      <c r="BL300" s="790"/>
      <c r="BM300" s="790"/>
      <c r="BN300" s="790"/>
      <c r="BO300" s="790"/>
      <c r="BP300" s="790"/>
      <c r="BQ300" s="790"/>
      <c r="BR300" s="790"/>
      <c r="BS300" s="790"/>
      <c r="BT300" s="790"/>
      <c r="BU300" s="790"/>
      <c r="BV300" s="790"/>
      <c r="BW300" s="790"/>
      <c r="BX300" s="790"/>
      <c r="BY300" s="790"/>
      <c r="BZ300" s="790"/>
      <c r="CA300" s="790"/>
      <c r="CB300" s="790"/>
      <c r="CC300" s="790"/>
      <c r="CD300" s="790"/>
      <c r="CE300" s="790"/>
      <c r="CF300" s="790"/>
      <c r="CG300" s="790"/>
      <c r="CH300" s="790"/>
      <c r="CI300" s="790"/>
      <c r="CJ300" s="790"/>
      <c r="CK300" s="790"/>
      <c r="CL300" s="790"/>
      <c r="CM300" s="790"/>
      <c r="CN300" s="790"/>
      <c r="CO300" s="790"/>
      <c r="CP300" s="790"/>
      <c r="CQ300" s="790"/>
      <c r="CR300" s="790"/>
      <c r="CS300" s="790"/>
      <c r="CT300" s="790"/>
      <c r="CU300" s="790"/>
      <c r="CV300" s="790"/>
      <c r="CW300" s="790"/>
      <c r="CX300" s="790"/>
      <c r="CY300" s="790"/>
      <c r="CZ300" s="790"/>
      <c r="DA300" s="790"/>
      <c r="DB300" s="790"/>
      <c r="DC300" s="790"/>
      <c r="DD300" s="790"/>
      <c r="DE300" s="790"/>
      <c r="DF300" s="790"/>
      <c r="DG300" s="790"/>
      <c r="DH300" s="790"/>
      <c r="DI300" s="790"/>
      <c r="DJ300" s="790"/>
      <c r="DK300" s="790"/>
      <c r="DL300" s="790"/>
      <c r="DM300" s="790"/>
      <c r="DN300" s="790"/>
      <c r="DO300" s="790"/>
      <c r="DP300" s="790"/>
      <c r="DQ300" s="790"/>
      <c r="DR300" s="790"/>
      <c r="DS300" s="790"/>
      <c r="DT300" s="790"/>
      <c r="DU300" s="790"/>
      <c r="DV300" s="790"/>
      <c r="DW300" s="790"/>
      <c r="DX300" s="790"/>
      <c r="DY300" s="790"/>
      <c r="DZ300" s="790"/>
      <c r="EA300" s="790"/>
      <c r="EB300" s="790"/>
      <c r="EC300" s="790"/>
      <c r="ED300" s="790"/>
      <c r="EE300" s="790"/>
      <c r="EF300" s="790"/>
      <c r="EG300" s="790"/>
      <c r="EH300" s="790"/>
      <c r="EI300" s="790"/>
      <c r="EJ300" s="790"/>
      <c r="EK300" s="790"/>
      <c r="EL300" s="790"/>
      <c r="EM300" s="790"/>
      <c r="EN300" s="790"/>
      <c r="EO300" s="790"/>
      <c r="EP300" s="790"/>
      <c r="EQ300" s="790"/>
      <c r="ER300" s="790"/>
      <c r="ES300" s="790"/>
      <c r="ET300" s="790"/>
      <c r="EU300" s="790"/>
      <c r="EV300" s="790"/>
      <c r="EW300" s="790"/>
      <c r="EX300" s="790"/>
      <c r="EY300" s="790"/>
      <c r="EZ300" s="790"/>
      <c r="FA300" s="790"/>
      <c r="FB300" s="790"/>
      <c r="FC300" s="790"/>
      <c r="FD300" s="790"/>
      <c r="FE300" s="790"/>
      <c r="FF300" s="790"/>
      <c r="FG300" s="790"/>
      <c r="FH300" s="790"/>
      <c r="FI300" s="790"/>
      <c r="FJ300" s="790"/>
      <c r="FK300" s="790"/>
      <c r="FL300" s="790"/>
      <c r="FM300" s="790"/>
      <c r="FN300" s="790"/>
      <c r="FO300" s="790"/>
      <c r="FP300" s="790"/>
      <c r="FQ300" s="790"/>
      <c r="FR300" s="790"/>
      <c r="FS300" s="790"/>
      <c r="FT300" s="790"/>
      <c r="FU300" s="790"/>
      <c r="FV300" s="790"/>
      <c r="FW300" s="790"/>
      <c r="FX300" s="790"/>
      <c r="FY300" s="790"/>
      <c r="FZ300" s="790"/>
      <c r="GA300" s="790"/>
      <c r="GB300" s="790"/>
      <c r="GC300" s="790"/>
      <c r="GD300" s="790"/>
      <c r="GE300" s="790"/>
      <c r="GF300" s="790"/>
      <c r="GG300" s="790"/>
      <c r="GH300" s="790"/>
      <c r="GI300" s="790"/>
      <c r="GJ300" s="790"/>
      <c r="GK300" s="790"/>
      <c r="GL300" s="790"/>
      <c r="GM300" s="790"/>
      <c r="GN300" s="790"/>
      <c r="GO300" s="790"/>
      <c r="GP300" s="790"/>
      <c r="GQ300" s="790"/>
      <c r="GR300" s="790"/>
      <c r="GS300" s="790"/>
      <c r="GT300" s="790"/>
      <c r="GU300" s="790"/>
      <c r="GV300" s="790"/>
      <c r="GW300" s="790"/>
      <c r="GX300" s="790"/>
      <c r="GY300" s="790"/>
      <c r="GZ300" s="790"/>
      <c r="HA300" s="790"/>
      <c r="HB300" s="790"/>
      <c r="HC300" s="790"/>
      <c r="HD300" s="790"/>
      <c r="HE300" s="790"/>
      <c r="HF300" s="790"/>
      <c r="HG300" s="790"/>
      <c r="HH300" s="790"/>
      <c r="HI300" s="790"/>
      <c r="HJ300" s="790"/>
      <c r="HK300" s="790"/>
      <c r="HL300" s="790"/>
      <c r="HM300" s="790"/>
      <c r="HN300" s="790"/>
      <c r="HO300" s="790"/>
      <c r="HP300" s="790"/>
      <c r="HQ300" s="790"/>
      <c r="HR300" s="790"/>
      <c r="HS300" s="790"/>
      <c r="HT300" s="790"/>
      <c r="HU300" s="790"/>
      <c r="HV300" s="790"/>
      <c r="HW300" s="790"/>
      <c r="HX300" s="790"/>
      <c r="HY300" s="790"/>
      <c r="HZ300" s="790"/>
      <c r="IA300" s="790"/>
      <c r="IB300" s="790"/>
      <c r="IC300" s="790"/>
      <c r="ID300" s="790"/>
      <c r="IE300" s="790"/>
      <c r="IF300" s="790"/>
      <c r="IG300" s="790"/>
      <c r="IH300" s="790"/>
      <c r="II300" s="790"/>
      <c r="IJ300" s="790"/>
      <c r="IK300" s="790"/>
      <c r="IL300" s="790"/>
      <c r="IM300" s="790"/>
      <c r="IN300" s="790"/>
      <c r="IO300" s="790"/>
      <c r="IP300" s="790"/>
      <c r="IQ300" s="790"/>
      <c r="IR300" s="790"/>
      <c r="IS300" s="790"/>
      <c r="IT300" s="790"/>
      <c r="IU300" s="790"/>
      <c r="IV300" s="790"/>
    </row>
    <row r="301" spans="1:256" s="286" customFormat="1" ht="13.5" customHeight="1">
      <c r="A301" s="790"/>
      <c r="B301" s="790"/>
      <c r="C301" s="790"/>
      <c r="D301" s="790"/>
      <c r="E301" s="790"/>
      <c r="F301" s="790"/>
      <c r="G301" s="790"/>
      <c r="H301" s="790"/>
      <c r="I301" s="887"/>
      <c r="J301" s="790"/>
      <c r="K301" s="790"/>
      <c r="L301" s="790"/>
      <c r="M301" s="790"/>
      <c r="N301" s="790"/>
      <c r="O301" s="790"/>
      <c r="P301" s="790"/>
      <c r="Q301" s="790"/>
      <c r="R301" s="790"/>
      <c r="S301" s="790"/>
      <c r="T301" s="790"/>
      <c r="U301" s="790"/>
      <c r="V301" s="790"/>
      <c r="W301" s="790"/>
      <c r="X301" s="790"/>
      <c r="Y301" s="790"/>
      <c r="Z301" s="790"/>
      <c r="AA301" s="790"/>
      <c r="AB301" s="790"/>
      <c r="AC301" s="790"/>
      <c r="AD301" s="790"/>
      <c r="AE301" s="790"/>
      <c r="AF301" s="790"/>
      <c r="AG301" s="790"/>
      <c r="AH301" s="790"/>
      <c r="AI301" s="790"/>
      <c r="AJ301" s="790"/>
      <c r="AK301" s="790"/>
      <c r="AL301" s="790"/>
      <c r="AM301" s="790"/>
      <c r="AN301" s="790"/>
      <c r="AO301" s="790"/>
      <c r="AP301" s="790"/>
      <c r="AQ301" s="790"/>
      <c r="AR301" s="790"/>
      <c r="AS301" s="790"/>
      <c r="AT301" s="790"/>
      <c r="AU301" s="790"/>
      <c r="AV301" s="790"/>
      <c r="AW301" s="790"/>
      <c r="AX301" s="790"/>
      <c r="AY301" s="790"/>
      <c r="AZ301" s="790"/>
      <c r="BA301" s="790"/>
      <c r="BB301" s="790"/>
      <c r="BC301" s="790"/>
      <c r="BD301" s="790"/>
      <c r="BE301" s="790"/>
      <c r="BF301" s="790"/>
      <c r="BG301" s="790"/>
      <c r="BH301" s="790"/>
      <c r="BI301" s="790"/>
      <c r="BJ301" s="790"/>
      <c r="BK301" s="790"/>
      <c r="BL301" s="790"/>
      <c r="BM301" s="790"/>
      <c r="BN301" s="790"/>
      <c r="BO301" s="790"/>
      <c r="BP301" s="790"/>
      <c r="BQ301" s="790"/>
      <c r="BR301" s="790"/>
      <c r="BS301" s="790"/>
      <c r="BT301" s="790"/>
      <c r="BU301" s="790"/>
      <c r="BV301" s="790"/>
      <c r="BW301" s="790"/>
      <c r="BX301" s="790"/>
      <c r="BY301" s="790"/>
      <c r="BZ301" s="790"/>
      <c r="CA301" s="790"/>
      <c r="CB301" s="790"/>
      <c r="CC301" s="790"/>
      <c r="CD301" s="790"/>
      <c r="CE301" s="790"/>
      <c r="CF301" s="790"/>
      <c r="CG301" s="790"/>
      <c r="CH301" s="790"/>
      <c r="CI301" s="790"/>
      <c r="CJ301" s="790"/>
      <c r="CK301" s="790"/>
      <c r="CL301" s="790"/>
      <c r="CM301" s="790"/>
      <c r="CN301" s="790"/>
      <c r="CO301" s="790"/>
      <c r="CP301" s="790"/>
      <c r="CQ301" s="790"/>
      <c r="CR301" s="790"/>
      <c r="CS301" s="790"/>
      <c r="CT301" s="790"/>
      <c r="CU301" s="790"/>
      <c r="CV301" s="790"/>
      <c r="CW301" s="790"/>
      <c r="CX301" s="790"/>
      <c r="CY301" s="790"/>
      <c r="CZ301" s="790"/>
      <c r="DA301" s="790"/>
      <c r="DB301" s="790"/>
      <c r="DC301" s="790"/>
      <c r="DD301" s="790"/>
      <c r="DE301" s="790"/>
      <c r="DF301" s="790"/>
      <c r="DG301" s="790"/>
      <c r="DH301" s="790"/>
      <c r="DI301" s="790"/>
      <c r="DJ301" s="790"/>
      <c r="DK301" s="790"/>
      <c r="DL301" s="790"/>
      <c r="DM301" s="790"/>
      <c r="DN301" s="790"/>
      <c r="DO301" s="790"/>
      <c r="DP301" s="790"/>
      <c r="DQ301" s="790"/>
      <c r="DR301" s="790"/>
      <c r="DS301" s="790"/>
      <c r="DT301" s="790"/>
      <c r="DU301" s="790"/>
      <c r="DV301" s="790"/>
      <c r="DW301" s="790"/>
      <c r="DX301" s="790"/>
      <c r="DY301" s="790"/>
      <c r="DZ301" s="790"/>
      <c r="EA301" s="790"/>
      <c r="EB301" s="790"/>
      <c r="EC301" s="790"/>
      <c r="ED301" s="790"/>
      <c r="EE301" s="790"/>
      <c r="EF301" s="790"/>
      <c r="EG301" s="790"/>
      <c r="EH301" s="790"/>
      <c r="EI301" s="790"/>
      <c r="EJ301" s="790"/>
      <c r="EK301" s="790"/>
      <c r="EL301" s="790"/>
      <c r="EM301" s="790"/>
      <c r="EN301" s="790"/>
      <c r="EO301" s="790"/>
      <c r="EP301" s="790"/>
      <c r="EQ301" s="790"/>
      <c r="ER301" s="790"/>
      <c r="ES301" s="790"/>
      <c r="ET301" s="790"/>
      <c r="EU301" s="790"/>
      <c r="EV301" s="790"/>
      <c r="EW301" s="790"/>
      <c r="EX301" s="790"/>
      <c r="EY301" s="790"/>
      <c r="EZ301" s="790"/>
      <c r="FA301" s="790"/>
      <c r="FB301" s="790"/>
      <c r="FC301" s="790"/>
      <c r="FD301" s="790"/>
      <c r="FE301" s="790"/>
      <c r="FF301" s="790"/>
      <c r="FG301" s="790"/>
      <c r="FH301" s="790"/>
      <c r="FI301" s="790"/>
      <c r="FJ301" s="790"/>
      <c r="FK301" s="790"/>
      <c r="FL301" s="790"/>
      <c r="FM301" s="790"/>
      <c r="FN301" s="790"/>
      <c r="FO301" s="790"/>
      <c r="FP301" s="790"/>
      <c r="FQ301" s="790"/>
      <c r="FR301" s="790"/>
      <c r="FS301" s="790"/>
      <c r="FT301" s="790"/>
      <c r="FU301" s="790"/>
      <c r="FV301" s="790"/>
      <c r="FW301" s="790"/>
      <c r="FX301" s="790"/>
      <c r="FY301" s="790"/>
      <c r="FZ301" s="790"/>
      <c r="GA301" s="790"/>
      <c r="GB301" s="790"/>
      <c r="GC301" s="790"/>
      <c r="GD301" s="790"/>
      <c r="GE301" s="790"/>
      <c r="GF301" s="790"/>
      <c r="GG301" s="790"/>
      <c r="GH301" s="790"/>
      <c r="GI301" s="790"/>
      <c r="GJ301" s="790"/>
      <c r="GK301" s="790"/>
      <c r="GL301" s="790"/>
      <c r="GM301" s="790"/>
      <c r="GN301" s="790"/>
      <c r="GO301" s="790"/>
      <c r="GP301" s="790"/>
      <c r="GQ301" s="790"/>
      <c r="GR301" s="790"/>
      <c r="GS301" s="790"/>
      <c r="GT301" s="790"/>
      <c r="GU301" s="790"/>
      <c r="GV301" s="790"/>
      <c r="GW301" s="790"/>
      <c r="GX301" s="790"/>
      <c r="GY301" s="790"/>
      <c r="GZ301" s="790"/>
      <c r="HA301" s="790"/>
      <c r="HB301" s="790"/>
      <c r="HC301" s="790"/>
      <c r="HD301" s="790"/>
      <c r="HE301" s="790"/>
      <c r="HF301" s="790"/>
      <c r="HG301" s="790"/>
      <c r="HH301" s="790"/>
      <c r="HI301" s="790"/>
      <c r="HJ301" s="790"/>
      <c r="HK301" s="790"/>
      <c r="HL301" s="790"/>
      <c r="HM301" s="790"/>
      <c r="HN301" s="790"/>
      <c r="HO301" s="790"/>
      <c r="HP301" s="790"/>
      <c r="HQ301" s="790"/>
      <c r="HR301" s="790"/>
      <c r="HS301" s="790"/>
      <c r="HT301" s="790"/>
      <c r="HU301" s="790"/>
      <c r="HV301" s="790"/>
      <c r="HW301" s="790"/>
      <c r="HX301" s="790"/>
      <c r="HY301" s="790"/>
      <c r="HZ301" s="790"/>
      <c r="IA301" s="790"/>
      <c r="IB301" s="790"/>
      <c r="IC301" s="790"/>
      <c r="ID301" s="790"/>
      <c r="IE301" s="790"/>
      <c r="IF301" s="790"/>
      <c r="IG301" s="790"/>
      <c r="IH301" s="790"/>
      <c r="II301" s="790"/>
      <c r="IJ301" s="790"/>
      <c r="IK301" s="790"/>
      <c r="IL301" s="790"/>
      <c r="IM301" s="790"/>
      <c r="IN301" s="790"/>
      <c r="IO301" s="790"/>
      <c r="IP301" s="790"/>
      <c r="IQ301" s="790"/>
      <c r="IR301" s="790"/>
      <c r="IS301" s="790"/>
      <c r="IT301" s="790"/>
      <c r="IU301" s="790"/>
      <c r="IV301" s="790"/>
    </row>
    <row r="302" spans="1:256" s="286" customFormat="1" ht="40.5" customHeight="1">
      <c r="A302" s="790"/>
      <c r="B302" s="790"/>
      <c r="C302" s="790"/>
      <c r="D302" s="790"/>
      <c r="E302" s="790"/>
      <c r="F302" s="790"/>
      <c r="G302" s="790"/>
      <c r="H302" s="790"/>
      <c r="I302" s="891"/>
      <c r="J302" s="790"/>
      <c r="K302" s="790"/>
      <c r="L302" s="790"/>
      <c r="M302" s="790"/>
      <c r="N302" s="790"/>
      <c r="O302" s="790"/>
      <c r="P302" s="790"/>
      <c r="Q302" s="790"/>
      <c r="R302" s="790"/>
      <c r="S302" s="790"/>
      <c r="T302" s="790"/>
      <c r="U302" s="790"/>
      <c r="V302" s="790"/>
      <c r="W302" s="790"/>
      <c r="X302" s="790"/>
      <c r="Y302" s="790"/>
      <c r="Z302" s="790"/>
      <c r="AA302" s="790"/>
      <c r="AB302" s="790"/>
      <c r="AC302" s="790"/>
      <c r="AD302" s="790"/>
      <c r="AE302" s="790"/>
      <c r="AF302" s="790"/>
      <c r="AG302" s="790"/>
      <c r="AH302" s="790"/>
      <c r="AI302" s="790"/>
      <c r="AJ302" s="790"/>
      <c r="AK302" s="790"/>
      <c r="AL302" s="790"/>
      <c r="AM302" s="790"/>
      <c r="AN302" s="790"/>
      <c r="AO302" s="790"/>
      <c r="AP302" s="790"/>
      <c r="AQ302" s="790"/>
      <c r="AR302" s="790"/>
      <c r="AS302" s="790"/>
      <c r="AT302" s="790"/>
      <c r="AU302" s="790"/>
      <c r="AV302" s="790"/>
      <c r="AW302" s="790"/>
      <c r="AX302" s="790"/>
      <c r="AY302" s="790"/>
      <c r="AZ302" s="790"/>
      <c r="BA302" s="790"/>
      <c r="BB302" s="790"/>
      <c r="BC302" s="790"/>
      <c r="BD302" s="790"/>
      <c r="BE302" s="790"/>
      <c r="BF302" s="790"/>
      <c r="BG302" s="790"/>
      <c r="BH302" s="790"/>
      <c r="BI302" s="790"/>
      <c r="BJ302" s="790"/>
      <c r="BK302" s="790"/>
      <c r="BL302" s="790"/>
      <c r="BM302" s="790"/>
      <c r="BN302" s="790"/>
      <c r="BO302" s="790"/>
      <c r="BP302" s="790"/>
      <c r="BQ302" s="790"/>
      <c r="BR302" s="790"/>
      <c r="BS302" s="790"/>
      <c r="BT302" s="790"/>
      <c r="BU302" s="790"/>
      <c r="BV302" s="790"/>
      <c r="BW302" s="790"/>
      <c r="BX302" s="790"/>
      <c r="BY302" s="790"/>
      <c r="BZ302" s="790"/>
      <c r="CA302" s="790"/>
      <c r="CB302" s="790"/>
      <c r="CC302" s="790"/>
      <c r="CD302" s="790"/>
      <c r="CE302" s="790"/>
      <c r="CF302" s="790"/>
      <c r="CG302" s="790"/>
      <c r="CH302" s="790"/>
      <c r="CI302" s="790"/>
      <c r="CJ302" s="790"/>
      <c r="CK302" s="790"/>
      <c r="CL302" s="790"/>
      <c r="CM302" s="790"/>
      <c r="CN302" s="790"/>
      <c r="CO302" s="790"/>
      <c r="CP302" s="790"/>
      <c r="CQ302" s="790"/>
      <c r="CR302" s="790"/>
      <c r="CS302" s="790"/>
      <c r="CT302" s="790"/>
      <c r="CU302" s="790"/>
      <c r="CV302" s="790"/>
      <c r="CW302" s="790"/>
      <c r="CX302" s="790"/>
      <c r="CY302" s="790"/>
      <c r="CZ302" s="790"/>
      <c r="DA302" s="790"/>
      <c r="DB302" s="790"/>
      <c r="DC302" s="790"/>
      <c r="DD302" s="790"/>
      <c r="DE302" s="790"/>
      <c r="DF302" s="790"/>
      <c r="DG302" s="790"/>
      <c r="DH302" s="790"/>
      <c r="DI302" s="790"/>
      <c r="DJ302" s="790"/>
      <c r="DK302" s="790"/>
      <c r="DL302" s="790"/>
      <c r="DM302" s="790"/>
      <c r="DN302" s="790"/>
      <c r="DO302" s="790"/>
      <c r="DP302" s="790"/>
      <c r="DQ302" s="790"/>
      <c r="DR302" s="790"/>
      <c r="DS302" s="790"/>
      <c r="DT302" s="790"/>
      <c r="DU302" s="790"/>
      <c r="DV302" s="790"/>
      <c r="DW302" s="790"/>
      <c r="DX302" s="790"/>
      <c r="DY302" s="790"/>
      <c r="DZ302" s="790"/>
      <c r="EA302" s="790"/>
      <c r="EB302" s="790"/>
      <c r="EC302" s="790"/>
      <c r="ED302" s="790"/>
      <c r="EE302" s="790"/>
      <c r="EF302" s="790"/>
      <c r="EG302" s="790"/>
      <c r="EH302" s="790"/>
      <c r="EI302" s="790"/>
      <c r="EJ302" s="790"/>
      <c r="EK302" s="790"/>
      <c r="EL302" s="790"/>
      <c r="EM302" s="790"/>
      <c r="EN302" s="790"/>
      <c r="EO302" s="790"/>
      <c r="EP302" s="790"/>
      <c r="EQ302" s="790"/>
      <c r="ER302" s="790"/>
      <c r="ES302" s="790"/>
      <c r="ET302" s="790"/>
      <c r="EU302" s="790"/>
      <c r="EV302" s="790"/>
      <c r="EW302" s="790"/>
      <c r="EX302" s="790"/>
      <c r="EY302" s="790"/>
      <c r="EZ302" s="790"/>
      <c r="FA302" s="790"/>
      <c r="FB302" s="790"/>
      <c r="FC302" s="790"/>
      <c r="FD302" s="790"/>
      <c r="FE302" s="790"/>
      <c r="FF302" s="790"/>
      <c r="FG302" s="790"/>
      <c r="FH302" s="790"/>
      <c r="FI302" s="790"/>
      <c r="FJ302" s="790"/>
      <c r="FK302" s="790"/>
      <c r="FL302" s="790"/>
      <c r="FM302" s="790"/>
      <c r="FN302" s="790"/>
      <c r="FO302" s="790"/>
      <c r="FP302" s="790"/>
      <c r="FQ302" s="790"/>
      <c r="FR302" s="790"/>
      <c r="FS302" s="790"/>
      <c r="FT302" s="790"/>
      <c r="FU302" s="790"/>
      <c r="FV302" s="790"/>
      <c r="FW302" s="790"/>
      <c r="FX302" s="790"/>
      <c r="FY302" s="790"/>
      <c r="FZ302" s="790"/>
      <c r="GA302" s="790"/>
      <c r="GB302" s="790"/>
      <c r="GC302" s="790"/>
      <c r="GD302" s="790"/>
      <c r="GE302" s="790"/>
      <c r="GF302" s="790"/>
      <c r="GG302" s="790"/>
      <c r="GH302" s="790"/>
      <c r="GI302" s="790"/>
      <c r="GJ302" s="790"/>
      <c r="GK302" s="790"/>
      <c r="GL302" s="790"/>
      <c r="GM302" s="790"/>
      <c r="GN302" s="790"/>
      <c r="GO302" s="790"/>
      <c r="GP302" s="790"/>
      <c r="GQ302" s="790"/>
      <c r="GR302" s="790"/>
      <c r="GS302" s="790"/>
      <c r="GT302" s="790"/>
      <c r="GU302" s="790"/>
      <c r="GV302" s="790"/>
      <c r="GW302" s="790"/>
      <c r="GX302" s="790"/>
      <c r="GY302" s="790"/>
      <c r="GZ302" s="790"/>
      <c r="HA302" s="790"/>
      <c r="HB302" s="790"/>
      <c r="HC302" s="790"/>
      <c r="HD302" s="790"/>
      <c r="HE302" s="790"/>
      <c r="HF302" s="790"/>
      <c r="HG302" s="790"/>
      <c r="HH302" s="790"/>
      <c r="HI302" s="790"/>
      <c r="HJ302" s="790"/>
      <c r="HK302" s="790"/>
      <c r="HL302" s="790"/>
      <c r="HM302" s="790"/>
      <c r="HN302" s="790"/>
      <c r="HO302" s="790"/>
      <c r="HP302" s="790"/>
      <c r="HQ302" s="790"/>
      <c r="HR302" s="790"/>
      <c r="HS302" s="790"/>
      <c r="HT302" s="790"/>
      <c r="HU302" s="790"/>
      <c r="HV302" s="790"/>
      <c r="HW302" s="790"/>
      <c r="HX302" s="790"/>
      <c r="HY302" s="790"/>
      <c r="HZ302" s="790"/>
      <c r="IA302" s="790"/>
      <c r="IB302" s="790"/>
      <c r="IC302" s="790"/>
      <c r="ID302" s="790"/>
      <c r="IE302" s="790"/>
      <c r="IF302" s="790"/>
      <c r="IG302" s="790"/>
      <c r="IH302" s="790"/>
      <c r="II302" s="790"/>
      <c r="IJ302" s="790"/>
      <c r="IK302" s="790"/>
      <c r="IL302" s="790"/>
      <c r="IM302" s="790"/>
      <c r="IN302" s="790"/>
      <c r="IO302" s="790"/>
      <c r="IP302" s="790"/>
      <c r="IQ302" s="790"/>
      <c r="IR302" s="790"/>
      <c r="IS302" s="790"/>
      <c r="IT302" s="790"/>
      <c r="IU302" s="790"/>
      <c r="IV302" s="790"/>
    </row>
    <row r="303" spans="1:256" s="286" customFormat="1" ht="13.5" customHeight="1">
      <c r="A303" s="790"/>
      <c r="B303" s="790"/>
      <c r="C303" s="790"/>
      <c r="D303" s="790"/>
      <c r="E303" s="790"/>
      <c r="F303" s="790"/>
      <c r="G303" s="790"/>
      <c r="H303" s="790"/>
      <c r="I303" s="891"/>
      <c r="J303" s="790"/>
      <c r="K303" s="790"/>
      <c r="L303" s="790"/>
      <c r="M303" s="790"/>
      <c r="N303" s="790"/>
      <c r="O303" s="790"/>
      <c r="P303" s="790"/>
      <c r="Q303" s="790"/>
      <c r="R303" s="790"/>
      <c r="S303" s="790"/>
      <c r="T303" s="790"/>
      <c r="U303" s="790"/>
      <c r="V303" s="790"/>
      <c r="W303" s="790"/>
      <c r="X303" s="790"/>
      <c r="Y303" s="790"/>
      <c r="Z303" s="790"/>
      <c r="AA303" s="790"/>
      <c r="AB303" s="790"/>
      <c r="AC303" s="790"/>
      <c r="AD303" s="790"/>
      <c r="AE303" s="790"/>
      <c r="AF303" s="790"/>
      <c r="AG303" s="790"/>
      <c r="AH303" s="790"/>
      <c r="AI303" s="790"/>
      <c r="AJ303" s="790"/>
      <c r="AK303" s="790"/>
      <c r="AL303" s="790"/>
      <c r="AM303" s="790"/>
      <c r="AN303" s="790"/>
      <c r="AO303" s="790"/>
      <c r="AP303" s="790"/>
      <c r="AQ303" s="790"/>
      <c r="AR303" s="790"/>
      <c r="AS303" s="790"/>
      <c r="AT303" s="790"/>
      <c r="AU303" s="790"/>
      <c r="AV303" s="790"/>
      <c r="AW303" s="790"/>
      <c r="AX303" s="790"/>
      <c r="AY303" s="790"/>
      <c r="AZ303" s="790"/>
      <c r="BA303" s="790"/>
      <c r="BB303" s="790"/>
      <c r="BC303" s="790"/>
      <c r="BD303" s="790"/>
      <c r="BE303" s="790"/>
      <c r="BF303" s="790"/>
      <c r="BG303" s="790"/>
      <c r="BH303" s="790"/>
      <c r="BI303" s="790"/>
      <c r="BJ303" s="790"/>
      <c r="BK303" s="790"/>
      <c r="BL303" s="790"/>
      <c r="BM303" s="790"/>
      <c r="BN303" s="790"/>
      <c r="BO303" s="790"/>
      <c r="BP303" s="790"/>
      <c r="BQ303" s="790"/>
      <c r="BR303" s="790"/>
      <c r="BS303" s="790"/>
      <c r="BT303" s="790"/>
      <c r="BU303" s="790"/>
      <c r="BV303" s="790"/>
      <c r="BW303" s="790"/>
      <c r="BX303" s="790"/>
      <c r="BY303" s="790"/>
      <c r="BZ303" s="790"/>
      <c r="CA303" s="790"/>
      <c r="CB303" s="790"/>
      <c r="CC303" s="790"/>
      <c r="CD303" s="790"/>
      <c r="CE303" s="790"/>
      <c r="CF303" s="790"/>
      <c r="CG303" s="790"/>
      <c r="CH303" s="790"/>
      <c r="CI303" s="790"/>
      <c r="CJ303" s="790"/>
      <c r="CK303" s="790"/>
      <c r="CL303" s="790"/>
      <c r="CM303" s="790"/>
      <c r="CN303" s="790"/>
      <c r="CO303" s="790"/>
      <c r="CP303" s="790"/>
      <c r="CQ303" s="790"/>
      <c r="CR303" s="790"/>
      <c r="CS303" s="790"/>
      <c r="CT303" s="790"/>
      <c r="CU303" s="790"/>
      <c r="CV303" s="790"/>
      <c r="CW303" s="790"/>
      <c r="CX303" s="790"/>
      <c r="CY303" s="790"/>
      <c r="CZ303" s="790"/>
      <c r="DA303" s="790"/>
      <c r="DB303" s="790"/>
      <c r="DC303" s="790"/>
      <c r="DD303" s="790"/>
      <c r="DE303" s="790"/>
      <c r="DF303" s="790"/>
      <c r="DG303" s="790"/>
      <c r="DH303" s="790"/>
      <c r="DI303" s="790"/>
      <c r="DJ303" s="790"/>
      <c r="DK303" s="790"/>
      <c r="DL303" s="790"/>
      <c r="DM303" s="790"/>
      <c r="DN303" s="790"/>
      <c r="DO303" s="790"/>
      <c r="DP303" s="790"/>
      <c r="DQ303" s="790"/>
      <c r="DR303" s="790"/>
      <c r="DS303" s="790"/>
      <c r="DT303" s="790"/>
      <c r="DU303" s="790"/>
      <c r="DV303" s="790"/>
      <c r="DW303" s="790"/>
      <c r="DX303" s="790"/>
      <c r="DY303" s="790"/>
      <c r="DZ303" s="790"/>
      <c r="EA303" s="790"/>
      <c r="EB303" s="790"/>
      <c r="EC303" s="790"/>
      <c r="ED303" s="790"/>
      <c r="EE303" s="790"/>
      <c r="EF303" s="790"/>
      <c r="EG303" s="790"/>
      <c r="EH303" s="790"/>
      <c r="EI303" s="790"/>
      <c r="EJ303" s="790"/>
      <c r="EK303" s="790"/>
      <c r="EL303" s="790"/>
      <c r="EM303" s="790"/>
      <c r="EN303" s="790"/>
      <c r="EO303" s="790"/>
      <c r="EP303" s="790"/>
      <c r="EQ303" s="790"/>
      <c r="ER303" s="790"/>
      <c r="ES303" s="790"/>
      <c r="ET303" s="790"/>
      <c r="EU303" s="790"/>
      <c r="EV303" s="790"/>
      <c r="EW303" s="790"/>
      <c r="EX303" s="790"/>
      <c r="EY303" s="790"/>
      <c r="EZ303" s="790"/>
      <c r="FA303" s="790"/>
      <c r="FB303" s="790"/>
      <c r="FC303" s="790"/>
      <c r="FD303" s="790"/>
      <c r="FE303" s="790"/>
      <c r="FF303" s="790"/>
      <c r="FG303" s="790"/>
      <c r="FH303" s="790"/>
      <c r="FI303" s="790"/>
      <c r="FJ303" s="790"/>
      <c r="FK303" s="790"/>
      <c r="FL303" s="790"/>
      <c r="FM303" s="790"/>
      <c r="FN303" s="790"/>
      <c r="FO303" s="790"/>
      <c r="FP303" s="790"/>
      <c r="FQ303" s="790"/>
      <c r="FR303" s="790"/>
      <c r="FS303" s="790"/>
      <c r="FT303" s="790"/>
      <c r="FU303" s="790"/>
      <c r="FV303" s="790"/>
      <c r="FW303" s="790"/>
      <c r="FX303" s="790"/>
      <c r="FY303" s="790"/>
      <c r="FZ303" s="790"/>
      <c r="GA303" s="790"/>
      <c r="GB303" s="790"/>
      <c r="GC303" s="790"/>
      <c r="GD303" s="790"/>
      <c r="GE303" s="790"/>
      <c r="GF303" s="790"/>
      <c r="GG303" s="790"/>
      <c r="GH303" s="790"/>
      <c r="GI303" s="790"/>
      <c r="GJ303" s="790"/>
      <c r="GK303" s="790"/>
      <c r="GL303" s="790"/>
      <c r="GM303" s="790"/>
      <c r="GN303" s="790"/>
      <c r="GO303" s="790"/>
      <c r="GP303" s="790"/>
      <c r="GQ303" s="790"/>
      <c r="GR303" s="790"/>
      <c r="GS303" s="790"/>
      <c r="GT303" s="790"/>
      <c r="GU303" s="790"/>
      <c r="GV303" s="790"/>
      <c r="GW303" s="790"/>
      <c r="GX303" s="790"/>
      <c r="GY303" s="790"/>
      <c r="GZ303" s="790"/>
      <c r="HA303" s="790"/>
      <c r="HB303" s="790"/>
      <c r="HC303" s="790"/>
      <c r="HD303" s="790"/>
      <c r="HE303" s="790"/>
      <c r="HF303" s="790"/>
      <c r="HG303" s="790"/>
      <c r="HH303" s="790"/>
      <c r="HI303" s="790"/>
      <c r="HJ303" s="790"/>
      <c r="HK303" s="790"/>
      <c r="HL303" s="790"/>
      <c r="HM303" s="790"/>
      <c r="HN303" s="790"/>
      <c r="HO303" s="790"/>
      <c r="HP303" s="790"/>
      <c r="HQ303" s="790"/>
      <c r="HR303" s="790"/>
      <c r="HS303" s="790"/>
      <c r="HT303" s="790"/>
      <c r="HU303" s="790"/>
      <c r="HV303" s="790"/>
      <c r="HW303" s="790"/>
      <c r="HX303" s="790"/>
      <c r="HY303" s="790"/>
      <c r="HZ303" s="790"/>
      <c r="IA303" s="790"/>
      <c r="IB303" s="790"/>
      <c r="IC303" s="790"/>
      <c r="ID303" s="790"/>
      <c r="IE303" s="790"/>
      <c r="IF303" s="790"/>
      <c r="IG303" s="790"/>
      <c r="IH303" s="790"/>
      <c r="II303" s="790"/>
      <c r="IJ303" s="790"/>
      <c r="IK303" s="790"/>
      <c r="IL303" s="790"/>
      <c r="IM303" s="790"/>
      <c r="IN303" s="790"/>
      <c r="IO303" s="790"/>
      <c r="IP303" s="790"/>
      <c r="IQ303" s="790"/>
      <c r="IR303" s="790"/>
      <c r="IS303" s="790"/>
      <c r="IT303" s="790"/>
      <c r="IU303" s="790"/>
      <c r="IV303" s="790"/>
    </row>
    <row r="304" spans="1:256" s="286" customFormat="1" ht="13.5" customHeight="1">
      <c r="A304" s="790"/>
      <c r="B304" s="790"/>
      <c r="C304" s="790"/>
      <c r="D304" s="790"/>
      <c r="E304" s="790"/>
      <c r="F304" s="790"/>
      <c r="G304" s="790"/>
      <c r="H304" s="790"/>
      <c r="I304" s="891"/>
      <c r="J304" s="790"/>
      <c r="K304" s="790"/>
      <c r="L304" s="790"/>
      <c r="M304" s="790"/>
      <c r="N304" s="790"/>
      <c r="O304" s="790"/>
      <c r="P304" s="790"/>
      <c r="Q304" s="790"/>
      <c r="R304" s="790"/>
      <c r="S304" s="790"/>
      <c r="T304" s="790"/>
      <c r="U304" s="790"/>
      <c r="V304" s="790"/>
      <c r="W304" s="790"/>
      <c r="X304" s="790"/>
      <c r="Y304" s="790"/>
      <c r="Z304" s="790"/>
      <c r="AA304" s="790"/>
      <c r="AB304" s="790"/>
      <c r="AC304" s="790"/>
      <c r="AD304" s="790"/>
      <c r="AE304" s="790"/>
      <c r="AF304" s="790"/>
      <c r="AG304" s="790"/>
      <c r="AH304" s="790"/>
      <c r="AI304" s="790"/>
      <c r="AJ304" s="790"/>
      <c r="AK304" s="790"/>
      <c r="AL304" s="790"/>
      <c r="AM304" s="790"/>
      <c r="AN304" s="790"/>
      <c r="AO304" s="790"/>
      <c r="AP304" s="790"/>
      <c r="AQ304" s="790"/>
      <c r="AR304" s="790"/>
      <c r="AS304" s="790"/>
      <c r="AT304" s="790"/>
      <c r="AU304" s="790"/>
      <c r="AV304" s="790"/>
      <c r="AW304" s="790"/>
      <c r="AX304" s="790"/>
      <c r="AY304" s="790"/>
      <c r="AZ304" s="790"/>
      <c r="BA304" s="790"/>
      <c r="BB304" s="790"/>
      <c r="BC304" s="790"/>
      <c r="BD304" s="790"/>
      <c r="BE304" s="790"/>
      <c r="BF304" s="790"/>
      <c r="BG304" s="790"/>
      <c r="BH304" s="790"/>
      <c r="BI304" s="790"/>
      <c r="BJ304" s="790"/>
      <c r="BK304" s="790"/>
      <c r="BL304" s="790"/>
      <c r="BM304" s="790"/>
      <c r="BN304" s="790"/>
      <c r="BO304" s="790"/>
      <c r="BP304" s="790"/>
      <c r="BQ304" s="790"/>
      <c r="BR304" s="790"/>
      <c r="BS304" s="790"/>
      <c r="BT304" s="790"/>
      <c r="BU304" s="790"/>
      <c r="BV304" s="790"/>
      <c r="BW304" s="790"/>
      <c r="BX304" s="790"/>
      <c r="BY304" s="790"/>
      <c r="BZ304" s="790"/>
      <c r="CA304" s="790"/>
      <c r="CB304" s="790"/>
      <c r="CC304" s="790"/>
      <c r="CD304" s="790"/>
      <c r="CE304" s="790"/>
      <c r="CF304" s="790"/>
      <c r="CG304" s="790"/>
      <c r="CH304" s="790"/>
      <c r="CI304" s="790"/>
      <c r="CJ304" s="790"/>
      <c r="CK304" s="790"/>
      <c r="CL304" s="790"/>
      <c r="CM304" s="790"/>
      <c r="CN304" s="790"/>
      <c r="CO304" s="790"/>
      <c r="CP304" s="790"/>
      <c r="CQ304" s="790"/>
      <c r="CR304" s="790"/>
      <c r="CS304" s="790"/>
      <c r="CT304" s="790"/>
      <c r="CU304" s="790"/>
      <c r="CV304" s="790"/>
      <c r="CW304" s="790"/>
      <c r="CX304" s="790"/>
      <c r="CY304" s="790"/>
      <c r="CZ304" s="790"/>
      <c r="DA304" s="790"/>
      <c r="DB304" s="790"/>
      <c r="DC304" s="790"/>
      <c r="DD304" s="790"/>
      <c r="DE304" s="790"/>
      <c r="DF304" s="790"/>
      <c r="DG304" s="790"/>
      <c r="DH304" s="790"/>
      <c r="DI304" s="790"/>
      <c r="DJ304" s="790"/>
      <c r="DK304" s="790"/>
      <c r="DL304" s="790"/>
      <c r="DM304" s="790"/>
      <c r="DN304" s="790"/>
      <c r="DO304" s="790"/>
      <c r="DP304" s="790"/>
      <c r="DQ304" s="790"/>
      <c r="DR304" s="790"/>
      <c r="DS304" s="790"/>
      <c r="DT304" s="790"/>
      <c r="DU304" s="790"/>
      <c r="DV304" s="790"/>
      <c r="DW304" s="790"/>
      <c r="DX304" s="790"/>
      <c r="DY304" s="790"/>
      <c r="DZ304" s="790"/>
      <c r="EA304" s="790"/>
      <c r="EB304" s="790"/>
      <c r="EC304" s="790"/>
      <c r="ED304" s="790"/>
      <c r="EE304" s="790"/>
      <c r="EF304" s="790"/>
      <c r="EG304" s="790"/>
      <c r="EH304" s="790"/>
      <c r="EI304" s="790"/>
      <c r="EJ304" s="790"/>
      <c r="EK304" s="790"/>
      <c r="EL304" s="790"/>
      <c r="EM304" s="790"/>
      <c r="EN304" s="790"/>
      <c r="EO304" s="790"/>
      <c r="EP304" s="790"/>
      <c r="EQ304" s="790"/>
      <c r="ER304" s="790"/>
      <c r="ES304" s="790"/>
      <c r="ET304" s="790"/>
      <c r="EU304" s="790"/>
      <c r="EV304" s="790"/>
      <c r="EW304" s="790"/>
      <c r="EX304" s="790"/>
      <c r="EY304" s="790"/>
      <c r="EZ304" s="790"/>
      <c r="FA304" s="790"/>
      <c r="FB304" s="790"/>
      <c r="FC304" s="790"/>
      <c r="FD304" s="790"/>
      <c r="FE304" s="790"/>
      <c r="FF304" s="790"/>
      <c r="FG304" s="790"/>
      <c r="FH304" s="790"/>
      <c r="FI304" s="790"/>
      <c r="FJ304" s="790"/>
      <c r="FK304" s="790"/>
      <c r="FL304" s="790"/>
      <c r="FM304" s="790"/>
      <c r="FN304" s="790"/>
      <c r="FO304" s="790"/>
      <c r="FP304" s="790"/>
      <c r="FQ304" s="790"/>
      <c r="FR304" s="790"/>
      <c r="FS304" s="790"/>
      <c r="FT304" s="790"/>
      <c r="FU304" s="790"/>
      <c r="FV304" s="790"/>
      <c r="FW304" s="790"/>
      <c r="FX304" s="790"/>
      <c r="FY304" s="790"/>
      <c r="FZ304" s="790"/>
      <c r="GA304" s="790"/>
      <c r="GB304" s="790"/>
      <c r="GC304" s="790"/>
      <c r="GD304" s="790"/>
      <c r="GE304" s="790"/>
      <c r="GF304" s="790"/>
      <c r="GG304" s="790"/>
      <c r="GH304" s="790"/>
      <c r="GI304" s="790"/>
      <c r="GJ304" s="790"/>
      <c r="GK304" s="790"/>
      <c r="GL304" s="790"/>
      <c r="GM304" s="790"/>
      <c r="GN304" s="790"/>
      <c r="GO304" s="790"/>
      <c r="GP304" s="790"/>
      <c r="GQ304" s="790"/>
      <c r="GR304" s="790"/>
      <c r="GS304" s="790"/>
      <c r="GT304" s="790"/>
      <c r="GU304" s="790"/>
      <c r="GV304" s="790"/>
      <c r="GW304" s="790"/>
      <c r="GX304" s="790"/>
      <c r="GY304" s="790"/>
      <c r="GZ304" s="790"/>
      <c r="HA304" s="790"/>
      <c r="HB304" s="790"/>
      <c r="HC304" s="790"/>
      <c r="HD304" s="790"/>
      <c r="HE304" s="790"/>
      <c r="HF304" s="790"/>
      <c r="HG304" s="790"/>
      <c r="HH304" s="790"/>
      <c r="HI304" s="790"/>
      <c r="HJ304" s="790"/>
      <c r="HK304" s="790"/>
      <c r="HL304" s="790"/>
      <c r="HM304" s="790"/>
      <c r="HN304" s="790"/>
      <c r="HO304" s="790"/>
      <c r="HP304" s="790"/>
      <c r="HQ304" s="790"/>
      <c r="HR304" s="790"/>
      <c r="HS304" s="790"/>
      <c r="HT304" s="790"/>
      <c r="HU304" s="790"/>
      <c r="HV304" s="790"/>
      <c r="HW304" s="790"/>
      <c r="HX304" s="790"/>
      <c r="HY304" s="790"/>
      <c r="HZ304" s="790"/>
      <c r="IA304" s="790"/>
      <c r="IB304" s="790"/>
      <c r="IC304" s="790"/>
      <c r="ID304" s="790"/>
      <c r="IE304" s="790"/>
      <c r="IF304" s="790"/>
      <c r="IG304" s="790"/>
      <c r="IH304" s="790"/>
      <c r="II304" s="790"/>
      <c r="IJ304" s="790"/>
      <c r="IK304" s="790"/>
      <c r="IL304" s="790"/>
      <c r="IM304" s="790"/>
      <c r="IN304" s="790"/>
      <c r="IO304" s="790"/>
      <c r="IP304" s="790"/>
      <c r="IQ304" s="790"/>
      <c r="IR304" s="790"/>
      <c r="IS304" s="790"/>
      <c r="IT304" s="790"/>
      <c r="IU304" s="790"/>
      <c r="IV304" s="790"/>
    </row>
    <row r="305" spans="1:256" s="286" customFormat="1" ht="13.5" customHeight="1">
      <c r="A305" s="790"/>
      <c r="B305" s="790"/>
      <c r="C305" s="790"/>
      <c r="D305" s="790"/>
      <c r="E305" s="790"/>
      <c r="F305" s="790"/>
      <c r="G305" s="790"/>
      <c r="H305" s="790"/>
      <c r="I305" s="891"/>
      <c r="J305" s="790"/>
      <c r="K305" s="790"/>
      <c r="L305" s="790"/>
      <c r="M305" s="790"/>
      <c r="N305" s="790"/>
      <c r="O305" s="790"/>
      <c r="P305" s="790"/>
      <c r="Q305" s="790"/>
      <c r="R305" s="790"/>
      <c r="S305" s="790"/>
      <c r="T305" s="790"/>
      <c r="U305" s="790"/>
      <c r="V305" s="790"/>
      <c r="W305" s="790"/>
      <c r="X305" s="790"/>
      <c r="Y305" s="790"/>
      <c r="Z305" s="790"/>
      <c r="AA305" s="790"/>
      <c r="AB305" s="790"/>
      <c r="AC305" s="790"/>
      <c r="AD305" s="790"/>
      <c r="AE305" s="790"/>
      <c r="AF305" s="790"/>
      <c r="AG305" s="790"/>
      <c r="AH305" s="790"/>
      <c r="AI305" s="790"/>
      <c r="AJ305" s="790"/>
      <c r="AK305" s="790"/>
      <c r="AL305" s="790"/>
      <c r="AM305" s="790"/>
      <c r="AN305" s="790"/>
      <c r="AO305" s="790"/>
      <c r="AP305" s="790"/>
      <c r="AQ305" s="790"/>
      <c r="AR305" s="790"/>
      <c r="AS305" s="790"/>
      <c r="AT305" s="790"/>
      <c r="AU305" s="790"/>
      <c r="AV305" s="790"/>
      <c r="AW305" s="790"/>
      <c r="AX305" s="790"/>
      <c r="AY305" s="790"/>
      <c r="AZ305" s="790"/>
      <c r="BA305" s="790"/>
      <c r="BB305" s="790"/>
      <c r="BC305" s="790"/>
      <c r="BD305" s="790"/>
      <c r="BE305" s="790"/>
      <c r="BF305" s="790"/>
      <c r="BG305" s="790"/>
      <c r="BH305" s="790"/>
      <c r="BI305" s="790"/>
      <c r="BJ305" s="790"/>
      <c r="BK305" s="790"/>
      <c r="BL305" s="790"/>
      <c r="BM305" s="790"/>
      <c r="BN305" s="790"/>
      <c r="BO305" s="790"/>
      <c r="BP305" s="790"/>
      <c r="BQ305" s="790"/>
      <c r="BR305" s="790"/>
      <c r="BS305" s="790"/>
      <c r="BT305" s="790"/>
      <c r="BU305" s="790"/>
      <c r="BV305" s="790"/>
      <c r="BW305" s="790"/>
      <c r="BX305" s="790"/>
      <c r="BY305" s="790"/>
      <c r="BZ305" s="790"/>
      <c r="CA305" s="790"/>
      <c r="CB305" s="790"/>
      <c r="CC305" s="790"/>
      <c r="CD305" s="790"/>
      <c r="CE305" s="790"/>
      <c r="CF305" s="790"/>
      <c r="CG305" s="790"/>
      <c r="CH305" s="790"/>
      <c r="CI305" s="790"/>
      <c r="CJ305" s="790"/>
      <c r="CK305" s="790"/>
      <c r="CL305" s="790"/>
      <c r="CM305" s="790"/>
      <c r="CN305" s="790"/>
      <c r="CO305" s="790"/>
      <c r="CP305" s="790"/>
      <c r="CQ305" s="790"/>
      <c r="CR305" s="790"/>
      <c r="CS305" s="790"/>
      <c r="CT305" s="790"/>
      <c r="CU305" s="790"/>
      <c r="CV305" s="790"/>
      <c r="CW305" s="790"/>
      <c r="CX305" s="790"/>
      <c r="CY305" s="790"/>
      <c r="CZ305" s="790"/>
      <c r="DA305" s="790"/>
      <c r="DB305" s="790"/>
      <c r="DC305" s="790"/>
      <c r="DD305" s="790"/>
      <c r="DE305" s="790"/>
      <c r="DF305" s="790"/>
      <c r="DG305" s="790"/>
      <c r="DH305" s="790"/>
      <c r="DI305" s="790"/>
      <c r="DJ305" s="790"/>
      <c r="DK305" s="790"/>
      <c r="DL305" s="790"/>
      <c r="DM305" s="790"/>
      <c r="DN305" s="790"/>
      <c r="DO305" s="790"/>
      <c r="DP305" s="790"/>
      <c r="DQ305" s="790"/>
      <c r="DR305" s="790"/>
      <c r="DS305" s="790"/>
      <c r="DT305" s="790"/>
      <c r="DU305" s="790"/>
      <c r="DV305" s="790"/>
      <c r="DW305" s="790"/>
      <c r="DX305" s="790"/>
      <c r="DY305" s="790"/>
      <c r="DZ305" s="790"/>
      <c r="EA305" s="790"/>
      <c r="EB305" s="790"/>
      <c r="EC305" s="790"/>
      <c r="ED305" s="790"/>
      <c r="EE305" s="790"/>
      <c r="EF305" s="790"/>
      <c r="EG305" s="790"/>
      <c r="EH305" s="790"/>
      <c r="EI305" s="790"/>
      <c r="EJ305" s="790"/>
      <c r="EK305" s="790"/>
      <c r="EL305" s="790"/>
      <c r="EM305" s="790"/>
      <c r="EN305" s="790"/>
      <c r="EO305" s="790"/>
      <c r="EP305" s="790"/>
      <c r="EQ305" s="790"/>
      <c r="ER305" s="790"/>
      <c r="ES305" s="790"/>
      <c r="ET305" s="790"/>
      <c r="EU305" s="790"/>
      <c r="EV305" s="790"/>
      <c r="EW305" s="790"/>
      <c r="EX305" s="790"/>
      <c r="EY305" s="790"/>
      <c r="EZ305" s="790"/>
      <c r="FA305" s="790"/>
      <c r="FB305" s="790"/>
      <c r="FC305" s="790"/>
      <c r="FD305" s="790"/>
      <c r="FE305" s="790"/>
      <c r="FF305" s="790"/>
      <c r="FG305" s="790"/>
      <c r="FH305" s="790"/>
      <c r="FI305" s="790"/>
      <c r="FJ305" s="790"/>
      <c r="FK305" s="790"/>
      <c r="FL305" s="790"/>
      <c r="FM305" s="790"/>
      <c r="FN305" s="790"/>
      <c r="FO305" s="790"/>
      <c r="FP305" s="790"/>
      <c r="FQ305" s="790"/>
      <c r="FR305" s="790"/>
      <c r="FS305" s="790"/>
      <c r="FT305" s="790"/>
      <c r="FU305" s="790"/>
      <c r="FV305" s="790"/>
      <c r="FW305" s="790"/>
      <c r="FX305" s="790"/>
      <c r="FY305" s="790"/>
      <c r="FZ305" s="790"/>
      <c r="GA305" s="790"/>
      <c r="GB305" s="790"/>
      <c r="GC305" s="790"/>
      <c r="GD305" s="790"/>
      <c r="GE305" s="790"/>
      <c r="GF305" s="790"/>
      <c r="GG305" s="790"/>
      <c r="GH305" s="790"/>
      <c r="GI305" s="790"/>
      <c r="GJ305" s="790"/>
      <c r="GK305" s="790"/>
      <c r="GL305" s="790"/>
      <c r="GM305" s="790"/>
      <c r="GN305" s="790"/>
      <c r="GO305" s="790"/>
      <c r="GP305" s="790"/>
      <c r="GQ305" s="790"/>
      <c r="GR305" s="790"/>
      <c r="GS305" s="790"/>
      <c r="GT305" s="790"/>
      <c r="GU305" s="790"/>
      <c r="GV305" s="790"/>
      <c r="GW305" s="790"/>
      <c r="GX305" s="790"/>
      <c r="GY305" s="790"/>
      <c r="GZ305" s="790"/>
      <c r="HA305" s="790"/>
      <c r="HB305" s="790"/>
      <c r="HC305" s="790"/>
      <c r="HD305" s="790"/>
      <c r="HE305" s="790"/>
      <c r="HF305" s="790"/>
      <c r="HG305" s="790"/>
      <c r="HH305" s="790"/>
      <c r="HI305" s="790"/>
      <c r="HJ305" s="790"/>
      <c r="HK305" s="790"/>
      <c r="HL305" s="790"/>
      <c r="HM305" s="790"/>
      <c r="HN305" s="790"/>
      <c r="HO305" s="790"/>
      <c r="HP305" s="790"/>
      <c r="HQ305" s="790"/>
      <c r="HR305" s="790"/>
      <c r="HS305" s="790"/>
      <c r="HT305" s="790"/>
      <c r="HU305" s="790"/>
      <c r="HV305" s="790"/>
      <c r="HW305" s="790"/>
      <c r="HX305" s="790"/>
      <c r="HY305" s="790"/>
      <c r="HZ305" s="790"/>
      <c r="IA305" s="790"/>
      <c r="IB305" s="790"/>
      <c r="IC305" s="790"/>
      <c r="ID305" s="790"/>
      <c r="IE305" s="790"/>
      <c r="IF305" s="790"/>
      <c r="IG305" s="790"/>
      <c r="IH305" s="790"/>
      <c r="II305" s="790"/>
      <c r="IJ305" s="790"/>
      <c r="IK305" s="790"/>
      <c r="IL305" s="790"/>
      <c r="IM305" s="790"/>
      <c r="IN305" s="790"/>
      <c r="IO305" s="790"/>
      <c r="IP305" s="790"/>
      <c r="IQ305" s="790"/>
      <c r="IR305" s="790"/>
      <c r="IS305" s="790"/>
      <c r="IT305" s="790"/>
      <c r="IU305" s="790"/>
      <c r="IV305" s="790"/>
    </row>
    <row r="306" spans="1:256" s="286" customFormat="1" ht="13.5" customHeight="1">
      <c r="A306" s="790"/>
      <c r="B306" s="790"/>
      <c r="C306" s="790"/>
      <c r="D306" s="790"/>
      <c r="E306" s="790"/>
      <c r="F306" s="790"/>
      <c r="G306" s="790"/>
      <c r="H306" s="790"/>
      <c r="I306" s="891"/>
      <c r="J306" s="790"/>
      <c r="K306" s="790"/>
      <c r="L306" s="790"/>
      <c r="M306" s="790"/>
      <c r="N306" s="790"/>
      <c r="O306" s="790"/>
      <c r="P306" s="790"/>
      <c r="Q306" s="790"/>
      <c r="R306" s="790"/>
      <c r="S306" s="790"/>
      <c r="T306" s="790"/>
      <c r="U306" s="790"/>
      <c r="V306" s="790"/>
      <c r="W306" s="790"/>
      <c r="X306" s="790"/>
      <c r="Y306" s="790"/>
      <c r="Z306" s="790"/>
      <c r="AA306" s="790"/>
      <c r="AB306" s="790"/>
      <c r="AC306" s="790"/>
      <c r="AD306" s="790"/>
      <c r="AE306" s="790"/>
      <c r="AF306" s="790"/>
      <c r="AG306" s="790"/>
      <c r="AH306" s="790"/>
      <c r="AI306" s="790"/>
      <c r="AJ306" s="790"/>
      <c r="AK306" s="790"/>
      <c r="AL306" s="790"/>
      <c r="AM306" s="790"/>
      <c r="AN306" s="790"/>
      <c r="AO306" s="790"/>
      <c r="AP306" s="790"/>
      <c r="AQ306" s="790"/>
      <c r="AR306" s="790"/>
      <c r="AS306" s="790"/>
      <c r="AT306" s="790"/>
      <c r="AU306" s="790"/>
      <c r="AV306" s="790"/>
      <c r="AW306" s="790"/>
      <c r="AX306" s="790"/>
      <c r="AY306" s="790"/>
      <c r="AZ306" s="790"/>
      <c r="BA306" s="790"/>
      <c r="BB306" s="790"/>
      <c r="BC306" s="790"/>
      <c r="BD306" s="790"/>
      <c r="BE306" s="790"/>
      <c r="BF306" s="790"/>
      <c r="BG306" s="790"/>
      <c r="BH306" s="790"/>
      <c r="BI306" s="790"/>
      <c r="BJ306" s="790"/>
      <c r="BK306" s="790"/>
      <c r="BL306" s="790"/>
      <c r="BM306" s="790"/>
      <c r="BN306" s="790"/>
      <c r="BO306" s="790"/>
      <c r="BP306" s="790"/>
      <c r="BQ306" s="790"/>
      <c r="BR306" s="790"/>
      <c r="BS306" s="790"/>
      <c r="BT306" s="790"/>
      <c r="BU306" s="790"/>
      <c r="BV306" s="790"/>
      <c r="BW306" s="790"/>
      <c r="BX306" s="790"/>
      <c r="BY306" s="790"/>
      <c r="BZ306" s="790"/>
      <c r="CA306" s="790"/>
      <c r="CB306" s="790"/>
      <c r="CC306" s="790"/>
      <c r="CD306" s="790"/>
      <c r="CE306" s="790"/>
      <c r="CF306" s="790"/>
      <c r="CG306" s="790"/>
      <c r="CH306" s="790"/>
      <c r="CI306" s="790"/>
      <c r="CJ306" s="790"/>
      <c r="CK306" s="790"/>
      <c r="CL306" s="790"/>
      <c r="CM306" s="790"/>
      <c r="CN306" s="790"/>
      <c r="CO306" s="790"/>
      <c r="CP306" s="790"/>
      <c r="CQ306" s="790"/>
      <c r="CR306" s="790"/>
      <c r="CS306" s="790"/>
      <c r="CT306" s="790"/>
      <c r="CU306" s="790"/>
      <c r="CV306" s="790"/>
      <c r="CW306" s="790"/>
      <c r="CX306" s="790"/>
      <c r="CY306" s="790"/>
      <c r="CZ306" s="790"/>
      <c r="DA306" s="790"/>
      <c r="DB306" s="790"/>
      <c r="DC306" s="790"/>
      <c r="DD306" s="790"/>
      <c r="DE306" s="790"/>
      <c r="DF306" s="790"/>
      <c r="DG306" s="790"/>
      <c r="DH306" s="790"/>
      <c r="DI306" s="790"/>
      <c r="DJ306" s="790"/>
      <c r="DK306" s="790"/>
      <c r="DL306" s="790"/>
      <c r="DM306" s="790"/>
      <c r="DN306" s="790"/>
      <c r="DO306" s="790"/>
      <c r="DP306" s="790"/>
      <c r="DQ306" s="790"/>
      <c r="DR306" s="790"/>
      <c r="DS306" s="790"/>
      <c r="DT306" s="790"/>
      <c r="DU306" s="790"/>
      <c r="DV306" s="790"/>
      <c r="DW306" s="790"/>
      <c r="DX306" s="790"/>
      <c r="DY306" s="790"/>
      <c r="DZ306" s="790"/>
      <c r="EA306" s="790"/>
      <c r="EB306" s="790"/>
      <c r="EC306" s="790"/>
      <c r="ED306" s="790"/>
      <c r="EE306" s="790"/>
      <c r="EF306" s="790"/>
      <c r="EG306" s="790"/>
      <c r="EH306" s="790"/>
      <c r="EI306" s="790"/>
      <c r="EJ306" s="790"/>
      <c r="EK306" s="790"/>
      <c r="EL306" s="790"/>
      <c r="EM306" s="790"/>
      <c r="EN306" s="790"/>
      <c r="EO306" s="790"/>
      <c r="EP306" s="790"/>
      <c r="EQ306" s="790"/>
      <c r="ER306" s="790"/>
      <c r="ES306" s="790"/>
      <c r="ET306" s="790"/>
      <c r="EU306" s="790"/>
      <c r="EV306" s="790"/>
      <c r="EW306" s="790"/>
      <c r="EX306" s="790"/>
      <c r="EY306" s="790"/>
      <c r="EZ306" s="790"/>
      <c r="FA306" s="790"/>
      <c r="FB306" s="790"/>
      <c r="FC306" s="790"/>
      <c r="FD306" s="790"/>
      <c r="FE306" s="790"/>
      <c r="FF306" s="790"/>
      <c r="FG306" s="790"/>
      <c r="FH306" s="790"/>
      <c r="FI306" s="790"/>
      <c r="FJ306" s="790"/>
      <c r="FK306" s="790"/>
      <c r="FL306" s="790"/>
      <c r="FM306" s="790"/>
      <c r="FN306" s="790"/>
      <c r="FO306" s="790"/>
      <c r="FP306" s="790"/>
      <c r="FQ306" s="790"/>
      <c r="FR306" s="790"/>
      <c r="FS306" s="790"/>
      <c r="FT306" s="790"/>
      <c r="FU306" s="790"/>
      <c r="FV306" s="790"/>
      <c r="FW306" s="790"/>
      <c r="FX306" s="790"/>
      <c r="FY306" s="790"/>
      <c r="FZ306" s="790"/>
      <c r="GA306" s="790"/>
      <c r="GB306" s="790"/>
      <c r="GC306" s="790"/>
      <c r="GD306" s="790"/>
      <c r="GE306" s="790"/>
      <c r="GF306" s="790"/>
      <c r="GG306" s="790"/>
      <c r="GH306" s="790"/>
      <c r="GI306" s="790"/>
      <c r="GJ306" s="790"/>
      <c r="GK306" s="790"/>
      <c r="GL306" s="790"/>
      <c r="GM306" s="790"/>
      <c r="GN306" s="790"/>
      <c r="GO306" s="790"/>
      <c r="GP306" s="790"/>
      <c r="GQ306" s="790"/>
      <c r="GR306" s="790"/>
      <c r="GS306" s="790"/>
      <c r="GT306" s="790"/>
      <c r="GU306" s="790"/>
      <c r="GV306" s="790"/>
      <c r="GW306" s="790"/>
      <c r="GX306" s="790"/>
      <c r="GY306" s="790"/>
      <c r="GZ306" s="790"/>
      <c r="HA306" s="790"/>
      <c r="HB306" s="790"/>
      <c r="HC306" s="790"/>
      <c r="HD306" s="790"/>
      <c r="HE306" s="790"/>
      <c r="HF306" s="790"/>
      <c r="HG306" s="790"/>
      <c r="HH306" s="790"/>
      <c r="HI306" s="790"/>
      <c r="HJ306" s="790"/>
      <c r="HK306" s="790"/>
      <c r="HL306" s="790"/>
      <c r="HM306" s="790"/>
      <c r="HN306" s="790"/>
      <c r="HO306" s="790"/>
      <c r="HP306" s="790"/>
      <c r="HQ306" s="790"/>
      <c r="HR306" s="790"/>
      <c r="HS306" s="790"/>
      <c r="HT306" s="790"/>
      <c r="HU306" s="790"/>
      <c r="HV306" s="790"/>
      <c r="HW306" s="790"/>
      <c r="HX306" s="790"/>
      <c r="HY306" s="790"/>
      <c r="HZ306" s="790"/>
      <c r="IA306" s="790"/>
      <c r="IB306" s="790"/>
      <c r="IC306" s="790"/>
      <c r="ID306" s="790"/>
      <c r="IE306" s="790"/>
      <c r="IF306" s="790"/>
      <c r="IG306" s="790"/>
      <c r="IH306" s="790"/>
      <c r="II306" s="790"/>
      <c r="IJ306" s="790"/>
      <c r="IK306" s="790"/>
      <c r="IL306" s="790"/>
      <c r="IM306" s="790"/>
      <c r="IN306" s="790"/>
      <c r="IO306" s="790"/>
      <c r="IP306" s="790"/>
      <c r="IQ306" s="790"/>
      <c r="IR306" s="790"/>
      <c r="IS306" s="790"/>
      <c r="IT306" s="790"/>
      <c r="IU306" s="790"/>
      <c r="IV306" s="790"/>
    </row>
    <row r="307" spans="1:256" s="141" customFormat="1" ht="27" customHeight="1">
      <c r="A307" s="790"/>
      <c r="B307" s="790"/>
      <c r="C307" s="790"/>
      <c r="D307" s="790"/>
      <c r="E307" s="790"/>
      <c r="F307" s="790"/>
      <c r="G307" s="790"/>
      <c r="H307" s="790"/>
      <c r="I307" s="891"/>
      <c r="J307" s="790"/>
      <c r="K307" s="790"/>
      <c r="L307" s="790"/>
      <c r="M307" s="790"/>
      <c r="N307" s="790"/>
      <c r="O307" s="790"/>
      <c r="P307" s="790"/>
      <c r="Q307" s="790"/>
      <c r="R307" s="790"/>
      <c r="S307" s="790"/>
      <c r="T307" s="790"/>
      <c r="U307" s="790"/>
      <c r="V307" s="790"/>
      <c r="W307" s="790"/>
      <c r="X307" s="790"/>
      <c r="Y307" s="790"/>
      <c r="Z307" s="790"/>
      <c r="AA307" s="790"/>
      <c r="AB307" s="790"/>
      <c r="AC307" s="790"/>
      <c r="AD307" s="790"/>
      <c r="AE307" s="790"/>
      <c r="AF307" s="790"/>
      <c r="AG307" s="790"/>
      <c r="AH307" s="790"/>
      <c r="AI307" s="790"/>
      <c r="AJ307" s="790"/>
      <c r="AK307" s="790"/>
      <c r="AL307" s="790"/>
      <c r="AM307" s="790"/>
      <c r="AN307" s="790"/>
      <c r="AO307" s="790"/>
      <c r="AP307" s="790"/>
      <c r="AQ307" s="790"/>
      <c r="AR307" s="790"/>
      <c r="AS307" s="790"/>
      <c r="AT307" s="790"/>
      <c r="AU307" s="790"/>
      <c r="AV307" s="790"/>
      <c r="AW307" s="790"/>
      <c r="AX307" s="790"/>
      <c r="AY307" s="790"/>
      <c r="AZ307" s="790"/>
      <c r="BA307" s="790"/>
      <c r="BB307" s="790"/>
      <c r="BC307" s="790"/>
      <c r="BD307" s="790"/>
      <c r="BE307" s="790"/>
      <c r="BF307" s="790"/>
      <c r="BG307" s="790"/>
      <c r="BH307" s="790"/>
      <c r="BI307" s="790"/>
      <c r="BJ307" s="790"/>
      <c r="BK307" s="790"/>
      <c r="BL307" s="790"/>
      <c r="BM307" s="790"/>
      <c r="BN307" s="790"/>
      <c r="BO307" s="790"/>
      <c r="BP307" s="790"/>
      <c r="BQ307" s="790"/>
      <c r="BR307" s="790"/>
      <c r="BS307" s="790"/>
      <c r="BT307" s="790"/>
      <c r="BU307" s="790"/>
      <c r="BV307" s="790"/>
      <c r="BW307" s="790"/>
      <c r="BX307" s="790"/>
      <c r="BY307" s="790"/>
      <c r="BZ307" s="790"/>
      <c r="CA307" s="790"/>
      <c r="CB307" s="790"/>
      <c r="CC307" s="790"/>
      <c r="CD307" s="790"/>
      <c r="CE307" s="790"/>
      <c r="CF307" s="790"/>
      <c r="CG307" s="790"/>
      <c r="CH307" s="790"/>
      <c r="CI307" s="790"/>
      <c r="CJ307" s="790"/>
      <c r="CK307" s="790"/>
      <c r="CL307" s="790"/>
      <c r="CM307" s="790"/>
      <c r="CN307" s="790"/>
      <c r="CO307" s="790"/>
      <c r="CP307" s="790"/>
      <c r="CQ307" s="790"/>
      <c r="CR307" s="790"/>
      <c r="CS307" s="790"/>
      <c r="CT307" s="790"/>
      <c r="CU307" s="790"/>
      <c r="CV307" s="790"/>
      <c r="CW307" s="790"/>
      <c r="CX307" s="790"/>
      <c r="CY307" s="790"/>
      <c r="CZ307" s="790"/>
      <c r="DA307" s="790"/>
      <c r="DB307" s="790"/>
      <c r="DC307" s="790"/>
      <c r="DD307" s="790"/>
      <c r="DE307" s="790"/>
      <c r="DF307" s="790"/>
      <c r="DG307" s="790"/>
      <c r="DH307" s="790"/>
      <c r="DI307" s="790"/>
      <c r="DJ307" s="790"/>
      <c r="DK307" s="790"/>
      <c r="DL307" s="790"/>
      <c r="DM307" s="790"/>
      <c r="DN307" s="790"/>
      <c r="DO307" s="790"/>
      <c r="DP307" s="790"/>
      <c r="DQ307" s="790"/>
      <c r="DR307" s="790"/>
      <c r="DS307" s="790"/>
      <c r="DT307" s="790"/>
      <c r="DU307" s="790"/>
      <c r="DV307" s="790"/>
      <c r="DW307" s="790"/>
      <c r="DX307" s="790"/>
      <c r="DY307" s="790"/>
      <c r="DZ307" s="790"/>
      <c r="EA307" s="790"/>
      <c r="EB307" s="790"/>
      <c r="EC307" s="790"/>
      <c r="ED307" s="790"/>
      <c r="EE307" s="790"/>
      <c r="EF307" s="790"/>
      <c r="EG307" s="790"/>
      <c r="EH307" s="790"/>
      <c r="EI307" s="790"/>
      <c r="EJ307" s="790"/>
      <c r="EK307" s="790"/>
      <c r="EL307" s="790"/>
      <c r="EM307" s="790"/>
      <c r="EN307" s="790"/>
      <c r="EO307" s="790"/>
      <c r="EP307" s="790"/>
      <c r="EQ307" s="790"/>
      <c r="ER307" s="790"/>
      <c r="ES307" s="790"/>
      <c r="ET307" s="790"/>
      <c r="EU307" s="790"/>
      <c r="EV307" s="790"/>
      <c r="EW307" s="790"/>
      <c r="EX307" s="790"/>
      <c r="EY307" s="790"/>
      <c r="EZ307" s="790"/>
      <c r="FA307" s="790"/>
      <c r="FB307" s="790"/>
      <c r="FC307" s="790"/>
      <c r="FD307" s="790"/>
      <c r="FE307" s="790"/>
      <c r="FF307" s="790"/>
      <c r="FG307" s="790"/>
      <c r="FH307" s="790"/>
      <c r="FI307" s="790"/>
      <c r="FJ307" s="790"/>
      <c r="FK307" s="790"/>
      <c r="FL307" s="790"/>
      <c r="FM307" s="790"/>
      <c r="FN307" s="790"/>
      <c r="FO307" s="790"/>
      <c r="FP307" s="790"/>
      <c r="FQ307" s="790"/>
      <c r="FR307" s="790"/>
      <c r="FS307" s="790"/>
      <c r="FT307" s="790"/>
      <c r="FU307" s="790"/>
      <c r="FV307" s="790"/>
      <c r="FW307" s="790"/>
      <c r="FX307" s="790"/>
      <c r="FY307" s="790"/>
      <c r="FZ307" s="790"/>
      <c r="GA307" s="790"/>
      <c r="GB307" s="790"/>
      <c r="GC307" s="790"/>
      <c r="GD307" s="790"/>
      <c r="GE307" s="790"/>
      <c r="GF307" s="790"/>
      <c r="GG307" s="790"/>
      <c r="GH307" s="790"/>
      <c r="GI307" s="790"/>
      <c r="GJ307" s="790"/>
      <c r="GK307" s="790"/>
      <c r="GL307" s="790"/>
      <c r="GM307" s="790"/>
      <c r="GN307" s="790"/>
      <c r="GO307" s="790"/>
      <c r="GP307" s="790"/>
      <c r="GQ307" s="790"/>
      <c r="GR307" s="790"/>
      <c r="GS307" s="790"/>
      <c r="GT307" s="790"/>
      <c r="GU307" s="790"/>
      <c r="GV307" s="790"/>
      <c r="GW307" s="790"/>
      <c r="GX307" s="790"/>
      <c r="GY307" s="790"/>
      <c r="GZ307" s="790"/>
      <c r="HA307" s="790"/>
      <c r="HB307" s="790"/>
      <c r="HC307" s="790"/>
      <c r="HD307" s="790"/>
      <c r="HE307" s="790"/>
      <c r="HF307" s="790"/>
      <c r="HG307" s="790"/>
      <c r="HH307" s="790"/>
      <c r="HI307" s="790"/>
      <c r="HJ307" s="790"/>
      <c r="HK307" s="790"/>
      <c r="HL307" s="790"/>
      <c r="HM307" s="790"/>
      <c r="HN307" s="790"/>
      <c r="HO307" s="790"/>
      <c r="HP307" s="790"/>
      <c r="HQ307" s="790"/>
      <c r="HR307" s="790"/>
      <c r="HS307" s="790"/>
      <c r="HT307" s="790"/>
      <c r="HU307" s="790"/>
      <c r="HV307" s="790"/>
      <c r="HW307" s="790"/>
      <c r="HX307" s="790"/>
      <c r="HY307" s="790"/>
      <c r="HZ307" s="790"/>
      <c r="IA307" s="790"/>
      <c r="IB307" s="790"/>
      <c r="IC307" s="790"/>
      <c r="ID307" s="790"/>
      <c r="IE307" s="790"/>
      <c r="IF307" s="790"/>
      <c r="IG307" s="790"/>
      <c r="IH307" s="790"/>
      <c r="II307" s="790"/>
      <c r="IJ307" s="790"/>
      <c r="IK307" s="790"/>
      <c r="IL307" s="790"/>
      <c r="IM307" s="790"/>
      <c r="IN307" s="790"/>
      <c r="IO307" s="790"/>
      <c r="IP307" s="790"/>
      <c r="IQ307" s="790"/>
      <c r="IR307" s="790"/>
      <c r="IS307" s="790"/>
      <c r="IT307" s="790"/>
      <c r="IU307" s="790"/>
      <c r="IV307" s="790"/>
    </row>
    <row r="308" spans="1:256" s="141" customFormat="1" ht="42.75" customHeight="1">
      <c r="A308" s="790"/>
      <c r="B308" s="790"/>
      <c r="C308" s="790"/>
      <c r="D308" s="790"/>
      <c r="E308" s="790"/>
      <c r="F308" s="790"/>
      <c r="G308" s="790"/>
      <c r="H308" s="790"/>
      <c r="I308" s="887"/>
      <c r="J308" s="790"/>
      <c r="K308" s="790"/>
      <c r="L308" s="790"/>
      <c r="M308" s="790"/>
      <c r="N308" s="790"/>
      <c r="O308" s="790"/>
      <c r="P308" s="790"/>
      <c r="Q308" s="790"/>
      <c r="R308" s="790"/>
      <c r="S308" s="790"/>
      <c r="T308" s="790"/>
      <c r="U308" s="790"/>
      <c r="V308" s="790"/>
      <c r="W308" s="790"/>
      <c r="X308" s="790"/>
      <c r="Y308" s="790"/>
      <c r="Z308" s="790"/>
      <c r="AA308" s="790"/>
      <c r="AB308" s="790"/>
      <c r="AC308" s="790"/>
      <c r="AD308" s="790"/>
      <c r="AE308" s="790"/>
      <c r="AF308" s="790"/>
      <c r="AG308" s="790"/>
      <c r="AH308" s="790"/>
      <c r="AI308" s="790"/>
      <c r="AJ308" s="790"/>
      <c r="AK308" s="790"/>
      <c r="AL308" s="790"/>
      <c r="AM308" s="790"/>
      <c r="AN308" s="790"/>
      <c r="AO308" s="790"/>
      <c r="AP308" s="790"/>
      <c r="AQ308" s="790"/>
      <c r="AR308" s="790"/>
      <c r="AS308" s="790"/>
      <c r="AT308" s="790"/>
      <c r="AU308" s="790"/>
      <c r="AV308" s="790"/>
      <c r="AW308" s="790"/>
      <c r="AX308" s="790"/>
      <c r="AY308" s="790"/>
      <c r="AZ308" s="790"/>
      <c r="BA308" s="790"/>
      <c r="BB308" s="790"/>
      <c r="BC308" s="790"/>
      <c r="BD308" s="790"/>
      <c r="BE308" s="790"/>
      <c r="BF308" s="790"/>
      <c r="BG308" s="790"/>
      <c r="BH308" s="790"/>
      <c r="BI308" s="790"/>
      <c r="BJ308" s="790"/>
      <c r="BK308" s="790"/>
      <c r="BL308" s="790"/>
      <c r="BM308" s="790"/>
      <c r="BN308" s="790"/>
      <c r="BO308" s="790"/>
      <c r="BP308" s="790"/>
      <c r="BQ308" s="790"/>
      <c r="BR308" s="790"/>
      <c r="BS308" s="790"/>
      <c r="BT308" s="790"/>
      <c r="BU308" s="790"/>
      <c r="BV308" s="790"/>
      <c r="BW308" s="790"/>
      <c r="BX308" s="790"/>
      <c r="BY308" s="790"/>
      <c r="BZ308" s="790"/>
      <c r="CA308" s="790"/>
      <c r="CB308" s="790"/>
      <c r="CC308" s="790"/>
      <c r="CD308" s="790"/>
      <c r="CE308" s="790"/>
      <c r="CF308" s="790"/>
      <c r="CG308" s="790"/>
      <c r="CH308" s="790"/>
      <c r="CI308" s="790"/>
      <c r="CJ308" s="790"/>
      <c r="CK308" s="790"/>
      <c r="CL308" s="790"/>
      <c r="CM308" s="790"/>
      <c r="CN308" s="790"/>
      <c r="CO308" s="790"/>
      <c r="CP308" s="790"/>
      <c r="CQ308" s="790"/>
      <c r="CR308" s="790"/>
      <c r="CS308" s="790"/>
      <c r="CT308" s="790"/>
      <c r="CU308" s="790"/>
      <c r="CV308" s="790"/>
      <c r="CW308" s="790"/>
      <c r="CX308" s="790"/>
      <c r="CY308" s="790"/>
      <c r="CZ308" s="790"/>
      <c r="DA308" s="790"/>
      <c r="DB308" s="790"/>
      <c r="DC308" s="790"/>
      <c r="DD308" s="790"/>
      <c r="DE308" s="790"/>
      <c r="DF308" s="790"/>
      <c r="DG308" s="790"/>
      <c r="DH308" s="790"/>
      <c r="DI308" s="790"/>
      <c r="DJ308" s="790"/>
      <c r="DK308" s="790"/>
      <c r="DL308" s="790"/>
      <c r="DM308" s="790"/>
      <c r="DN308" s="790"/>
      <c r="DO308" s="790"/>
      <c r="DP308" s="790"/>
      <c r="DQ308" s="790"/>
      <c r="DR308" s="790"/>
      <c r="DS308" s="790"/>
      <c r="DT308" s="790"/>
      <c r="DU308" s="790"/>
      <c r="DV308" s="790"/>
      <c r="DW308" s="790"/>
      <c r="DX308" s="790"/>
      <c r="DY308" s="790"/>
      <c r="DZ308" s="790"/>
      <c r="EA308" s="790"/>
      <c r="EB308" s="790"/>
      <c r="EC308" s="790"/>
      <c r="ED308" s="790"/>
      <c r="EE308" s="790"/>
      <c r="EF308" s="790"/>
      <c r="EG308" s="790"/>
      <c r="EH308" s="790"/>
      <c r="EI308" s="790"/>
      <c r="EJ308" s="790"/>
      <c r="EK308" s="790"/>
      <c r="EL308" s="790"/>
      <c r="EM308" s="790"/>
      <c r="EN308" s="790"/>
      <c r="EO308" s="790"/>
      <c r="EP308" s="790"/>
      <c r="EQ308" s="790"/>
      <c r="ER308" s="790"/>
      <c r="ES308" s="790"/>
      <c r="ET308" s="790"/>
      <c r="EU308" s="790"/>
      <c r="EV308" s="790"/>
      <c r="EW308" s="790"/>
      <c r="EX308" s="790"/>
      <c r="EY308" s="790"/>
      <c r="EZ308" s="790"/>
      <c r="FA308" s="790"/>
      <c r="FB308" s="790"/>
      <c r="FC308" s="790"/>
      <c r="FD308" s="790"/>
      <c r="FE308" s="790"/>
      <c r="FF308" s="790"/>
      <c r="FG308" s="790"/>
      <c r="FH308" s="790"/>
      <c r="FI308" s="790"/>
      <c r="FJ308" s="790"/>
      <c r="FK308" s="790"/>
      <c r="FL308" s="790"/>
      <c r="FM308" s="790"/>
      <c r="FN308" s="790"/>
      <c r="FO308" s="790"/>
      <c r="FP308" s="790"/>
      <c r="FQ308" s="790"/>
      <c r="FR308" s="790"/>
      <c r="FS308" s="790"/>
      <c r="FT308" s="790"/>
      <c r="FU308" s="790"/>
      <c r="FV308" s="790"/>
      <c r="FW308" s="790"/>
      <c r="FX308" s="790"/>
      <c r="FY308" s="790"/>
      <c r="FZ308" s="790"/>
      <c r="GA308" s="790"/>
      <c r="GB308" s="790"/>
      <c r="GC308" s="790"/>
      <c r="GD308" s="790"/>
      <c r="GE308" s="790"/>
      <c r="GF308" s="790"/>
      <c r="GG308" s="790"/>
      <c r="GH308" s="790"/>
      <c r="GI308" s="790"/>
      <c r="GJ308" s="790"/>
      <c r="GK308" s="790"/>
      <c r="GL308" s="790"/>
      <c r="GM308" s="790"/>
      <c r="GN308" s="790"/>
      <c r="GO308" s="790"/>
      <c r="GP308" s="790"/>
      <c r="GQ308" s="790"/>
      <c r="GR308" s="790"/>
      <c r="GS308" s="790"/>
      <c r="GT308" s="790"/>
      <c r="GU308" s="790"/>
      <c r="GV308" s="790"/>
      <c r="GW308" s="790"/>
      <c r="GX308" s="790"/>
      <c r="GY308" s="790"/>
      <c r="GZ308" s="790"/>
      <c r="HA308" s="790"/>
      <c r="HB308" s="790"/>
      <c r="HC308" s="790"/>
      <c r="HD308" s="790"/>
      <c r="HE308" s="790"/>
      <c r="HF308" s="790"/>
      <c r="HG308" s="790"/>
      <c r="HH308" s="790"/>
      <c r="HI308" s="790"/>
      <c r="HJ308" s="790"/>
      <c r="HK308" s="790"/>
      <c r="HL308" s="790"/>
      <c r="HM308" s="790"/>
      <c r="HN308" s="790"/>
      <c r="HO308" s="790"/>
      <c r="HP308" s="790"/>
      <c r="HQ308" s="790"/>
      <c r="HR308" s="790"/>
      <c r="HS308" s="790"/>
      <c r="HT308" s="790"/>
      <c r="HU308" s="790"/>
      <c r="HV308" s="790"/>
      <c r="HW308" s="790"/>
      <c r="HX308" s="790"/>
      <c r="HY308" s="790"/>
      <c r="HZ308" s="790"/>
      <c r="IA308" s="790"/>
      <c r="IB308" s="790"/>
      <c r="IC308" s="790"/>
      <c r="ID308" s="790"/>
      <c r="IE308" s="790"/>
      <c r="IF308" s="790"/>
      <c r="IG308" s="790"/>
      <c r="IH308" s="790"/>
      <c r="II308" s="790"/>
      <c r="IJ308" s="790"/>
      <c r="IK308" s="790"/>
      <c r="IL308" s="790"/>
      <c r="IM308" s="790"/>
      <c r="IN308" s="790"/>
      <c r="IO308" s="790"/>
      <c r="IP308" s="790"/>
      <c r="IQ308" s="790"/>
      <c r="IR308" s="790"/>
      <c r="IS308" s="790"/>
      <c r="IT308" s="790"/>
      <c r="IU308" s="790"/>
      <c r="IV308" s="790"/>
    </row>
    <row r="309" spans="1:256" s="141" customFormat="1" ht="13.5" customHeight="1">
      <c r="A309" s="790"/>
      <c r="B309" s="790"/>
      <c r="C309" s="790"/>
      <c r="D309" s="790"/>
      <c r="E309" s="790"/>
      <c r="F309" s="790"/>
      <c r="G309" s="790"/>
      <c r="H309" s="790"/>
      <c r="I309" s="891"/>
      <c r="J309" s="790"/>
      <c r="K309" s="790"/>
      <c r="L309" s="790"/>
      <c r="M309" s="790"/>
      <c r="N309" s="790"/>
      <c r="O309" s="790"/>
      <c r="P309" s="790"/>
      <c r="Q309" s="790"/>
      <c r="R309" s="790"/>
      <c r="S309" s="790"/>
      <c r="T309" s="790"/>
      <c r="U309" s="790"/>
      <c r="V309" s="790"/>
      <c r="W309" s="790"/>
      <c r="X309" s="790"/>
      <c r="Y309" s="790"/>
      <c r="Z309" s="790"/>
      <c r="AA309" s="790"/>
      <c r="AB309" s="790"/>
      <c r="AC309" s="790"/>
      <c r="AD309" s="790"/>
      <c r="AE309" s="790"/>
      <c r="AF309" s="790"/>
      <c r="AG309" s="790"/>
      <c r="AH309" s="790"/>
      <c r="AI309" s="790"/>
      <c r="AJ309" s="790"/>
      <c r="AK309" s="790"/>
      <c r="AL309" s="790"/>
      <c r="AM309" s="790"/>
      <c r="AN309" s="790"/>
      <c r="AO309" s="790"/>
      <c r="AP309" s="790"/>
      <c r="AQ309" s="790"/>
      <c r="AR309" s="790"/>
      <c r="AS309" s="790"/>
      <c r="AT309" s="790"/>
      <c r="AU309" s="790"/>
      <c r="AV309" s="790"/>
      <c r="AW309" s="790"/>
      <c r="AX309" s="790"/>
      <c r="AY309" s="790"/>
      <c r="AZ309" s="790"/>
      <c r="BA309" s="790"/>
      <c r="BB309" s="790"/>
      <c r="BC309" s="790"/>
      <c r="BD309" s="790"/>
      <c r="BE309" s="790"/>
      <c r="BF309" s="790"/>
      <c r="BG309" s="790"/>
      <c r="BH309" s="790"/>
      <c r="BI309" s="790"/>
      <c r="BJ309" s="790"/>
      <c r="BK309" s="790"/>
      <c r="BL309" s="790"/>
      <c r="BM309" s="790"/>
      <c r="BN309" s="790"/>
      <c r="BO309" s="790"/>
      <c r="BP309" s="790"/>
      <c r="BQ309" s="790"/>
      <c r="BR309" s="790"/>
      <c r="BS309" s="790"/>
      <c r="BT309" s="790"/>
      <c r="BU309" s="790"/>
      <c r="BV309" s="790"/>
      <c r="BW309" s="790"/>
      <c r="BX309" s="790"/>
      <c r="BY309" s="790"/>
      <c r="BZ309" s="790"/>
      <c r="CA309" s="790"/>
      <c r="CB309" s="790"/>
      <c r="CC309" s="790"/>
      <c r="CD309" s="790"/>
      <c r="CE309" s="790"/>
      <c r="CF309" s="790"/>
      <c r="CG309" s="790"/>
      <c r="CH309" s="790"/>
      <c r="CI309" s="790"/>
      <c r="CJ309" s="790"/>
      <c r="CK309" s="790"/>
      <c r="CL309" s="790"/>
      <c r="CM309" s="790"/>
      <c r="CN309" s="790"/>
      <c r="CO309" s="790"/>
      <c r="CP309" s="790"/>
      <c r="CQ309" s="790"/>
      <c r="CR309" s="790"/>
      <c r="CS309" s="790"/>
      <c r="CT309" s="790"/>
      <c r="CU309" s="790"/>
      <c r="CV309" s="790"/>
      <c r="CW309" s="790"/>
      <c r="CX309" s="790"/>
      <c r="CY309" s="790"/>
      <c r="CZ309" s="790"/>
      <c r="DA309" s="790"/>
      <c r="DB309" s="790"/>
      <c r="DC309" s="790"/>
      <c r="DD309" s="790"/>
      <c r="DE309" s="790"/>
      <c r="DF309" s="790"/>
      <c r="DG309" s="790"/>
      <c r="DH309" s="790"/>
      <c r="DI309" s="790"/>
      <c r="DJ309" s="790"/>
      <c r="DK309" s="790"/>
      <c r="DL309" s="790"/>
      <c r="DM309" s="790"/>
      <c r="DN309" s="790"/>
      <c r="DO309" s="790"/>
      <c r="DP309" s="790"/>
      <c r="DQ309" s="790"/>
      <c r="DR309" s="790"/>
      <c r="DS309" s="790"/>
      <c r="DT309" s="790"/>
      <c r="DU309" s="790"/>
      <c r="DV309" s="790"/>
      <c r="DW309" s="790"/>
      <c r="DX309" s="790"/>
      <c r="DY309" s="790"/>
      <c r="DZ309" s="790"/>
      <c r="EA309" s="790"/>
      <c r="EB309" s="790"/>
      <c r="EC309" s="790"/>
      <c r="ED309" s="790"/>
      <c r="EE309" s="790"/>
      <c r="EF309" s="790"/>
      <c r="EG309" s="790"/>
      <c r="EH309" s="790"/>
      <c r="EI309" s="790"/>
      <c r="EJ309" s="790"/>
      <c r="EK309" s="790"/>
      <c r="EL309" s="790"/>
      <c r="EM309" s="790"/>
      <c r="EN309" s="790"/>
      <c r="EO309" s="790"/>
      <c r="EP309" s="790"/>
      <c r="EQ309" s="790"/>
      <c r="ER309" s="790"/>
      <c r="ES309" s="790"/>
      <c r="ET309" s="790"/>
      <c r="EU309" s="790"/>
      <c r="EV309" s="790"/>
      <c r="EW309" s="790"/>
      <c r="EX309" s="790"/>
      <c r="EY309" s="790"/>
      <c r="EZ309" s="790"/>
      <c r="FA309" s="790"/>
      <c r="FB309" s="790"/>
      <c r="FC309" s="790"/>
      <c r="FD309" s="790"/>
      <c r="FE309" s="790"/>
      <c r="FF309" s="790"/>
      <c r="FG309" s="790"/>
      <c r="FH309" s="790"/>
      <c r="FI309" s="790"/>
      <c r="FJ309" s="790"/>
      <c r="FK309" s="790"/>
      <c r="FL309" s="790"/>
      <c r="FM309" s="790"/>
      <c r="FN309" s="790"/>
      <c r="FO309" s="790"/>
      <c r="FP309" s="790"/>
      <c r="FQ309" s="790"/>
      <c r="FR309" s="790"/>
      <c r="FS309" s="790"/>
      <c r="FT309" s="790"/>
      <c r="FU309" s="790"/>
      <c r="FV309" s="790"/>
      <c r="FW309" s="790"/>
      <c r="FX309" s="790"/>
      <c r="FY309" s="790"/>
      <c r="FZ309" s="790"/>
      <c r="GA309" s="790"/>
      <c r="GB309" s="790"/>
      <c r="GC309" s="790"/>
      <c r="GD309" s="790"/>
      <c r="GE309" s="790"/>
      <c r="GF309" s="790"/>
      <c r="GG309" s="790"/>
      <c r="GH309" s="790"/>
      <c r="GI309" s="790"/>
      <c r="GJ309" s="790"/>
      <c r="GK309" s="790"/>
      <c r="GL309" s="790"/>
      <c r="GM309" s="790"/>
      <c r="GN309" s="790"/>
      <c r="GO309" s="790"/>
      <c r="GP309" s="790"/>
      <c r="GQ309" s="790"/>
      <c r="GR309" s="790"/>
      <c r="GS309" s="790"/>
      <c r="GT309" s="790"/>
      <c r="GU309" s="790"/>
      <c r="GV309" s="790"/>
      <c r="GW309" s="790"/>
      <c r="GX309" s="790"/>
      <c r="GY309" s="790"/>
      <c r="GZ309" s="790"/>
      <c r="HA309" s="790"/>
      <c r="HB309" s="790"/>
      <c r="HC309" s="790"/>
      <c r="HD309" s="790"/>
      <c r="HE309" s="790"/>
      <c r="HF309" s="790"/>
      <c r="HG309" s="790"/>
      <c r="HH309" s="790"/>
      <c r="HI309" s="790"/>
      <c r="HJ309" s="790"/>
      <c r="HK309" s="790"/>
      <c r="HL309" s="790"/>
      <c r="HM309" s="790"/>
      <c r="HN309" s="790"/>
      <c r="HO309" s="790"/>
      <c r="HP309" s="790"/>
      <c r="HQ309" s="790"/>
      <c r="HR309" s="790"/>
      <c r="HS309" s="790"/>
      <c r="HT309" s="790"/>
      <c r="HU309" s="790"/>
      <c r="HV309" s="790"/>
      <c r="HW309" s="790"/>
      <c r="HX309" s="790"/>
      <c r="HY309" s="790"/>
      <c r="HZ309" s="790"/>
      <c r="IA309" s="790"/>
      <c r="IB309" s="790"/>
      <c r="IC309" s="790"/>
      <c r="ID309" s="790"/>
      <c r="IE309" s="790"/>
      <c r="IF309" s="790"/>
      <c r="IG309" s="790"/>
      <c r="IH309" s="790"/>
      <c r="II309" s="790"/>
      <c r="IJ309" s="790"/>
      <c r="IK309" s="790"/>
      <c r="IL309" s="790"/>
      <c r="IM309" s="790"/>
      <c r="IN309" s="790"/>
      <c r="IO309" s="790"/>
      <c r="IP309" s="790"/>
      <c r="IQ309" s="790"/>
      <c r="IR309" s="790"/>
      <c r="IS309" s="790"/>
      <c r="IT309" s="790"/>
      <c r="IU309" s="790"/>
      <c r="IV309" s="790"/>
    </row>
    <row r="310" spans="1:256" s="141" customFormat="1" ht="13.5" customHeight="1">
      <c r="A310" s="790"/>
      <c r="B310" s="790"/>
      <c r="C310" s="790"/>
      <c r="D310" s="790"/>
      <c r="E310" s="790"/>
      <c r="F310" s="790"/>
      <c r="G310" s="790"/>
      <c r="H310" s="790"/>
      <c r="I310" s="891"/>
      <c r="J310" s="790"/>
      <c r="K310" s="790"/>
      <c r="L310" s="790"/>
      <c r="M310" s="790"/>
      <c r="N310" s="790"/>
      <c r="O310" s="790"/>
      <c r="P310" s="790"/>
      <c r="Q310" s="790"/>
      <c r="R310" s="790"/>
      <c r="S310" s="790"/>
      <c r="T310" s="790"/>
      <c r="U310" s="790"/>
      <c r="V310" s="790"/>
      <c r="W310" s="790"/>
      <c r="X310" s="790"/>
      <c r="Y310" s="790"/>
      <c r="Z310" s="790"/>
      <c r="AA310" s="790"/>
      <c r="AB310" s="790"/>
      <c r="AC310" s="790"/>
      <c r="AD310" s="790"/>
      <c r="AE310" s="790"/>
      <c r="AF310" s="790"/>
      <c r="AG310" s="790"/>
      <c r="AH310" s="790"/>
      <c r="AI310" s="790"/>
      <c r="AJ310" s="790"/>
      <c r="AK310" s="790"/>
      <c r="AL310" s="790"/>
      <c r="AM310" s="790"/>
      <c r="AN310" s="790"/>
      <c r="AO310" s="790"/>
      <c r="AP310" s="790"/>
      <c r="AQ310" s="790"/>
      <c r="AR310" s="790"/>
      <c r="AS310" s="790"/>
      <c r="AT310" s="790"/>
      <c r="AU310" s="790"/>
      <c r="AV310" s="790"/>
      <c r="AW310" s="790"/>
      <c r="AX310" s="790"/>
      <c r="AY310" s="790"/>
      <c r="AZ310" s="790"/>
      <c r="BA310" s="790"/>
      <c r="BB310" s="790"/>
      <c r="BC310" s="790"/>
      <c r="BD310" s="790"/>
      <c r="BE310" s="790"/>
      <c r="BF310" s="790"/>
      <c r="BG310" s="790"/>
      <c r="BH310" s="790"/>
      <c r="BI310" s="790"/>
      <c r="BJ310" s="790"/>
      <c r="BK310" s="790"/>
      <c r="BL310" s="790"/>
      <c r="BM310" s="790"/>
      <c r="BN310" s="790"/>
      <c r="BO310" s="790"/>
      <c r="BP310" s="790"/>
      <c r="BQ310" s="790"/>
      <c r="BR310" s="790"/>
      <c r="BS310" s="790"/>
      <c r="BT310" s="790"/>
      <c r="BU310" s="790"/>
      <c r="BV310" s="790"/>
      <c r="BW310" s="790"/>
      <c r="BX310" s="790"/>
      <c r="BY310" s="790"/>
      <c r="BZ310" s="790"/>
      <c r="CA310" s="790"/>
      <c r="CB310" s="790"/>
      <c r="CC310" s="790"/>
      <c r="CD310" s="790"/>
      <c r="CE310" s="790"/>
      <c r="CF310" s="790"/>
      <c r="CG310" s="790"/>
      <c r="CH310" s="790"/>
      <c r="CI310" s="790"/>
      <c r="CJ310" s="790"/>
      <c r="CK310" s="790"/>
      <c r="CL310" s="790"/>
      <c r="CM310" s="790"/>
      <c r="CN310" s="790"/>
      <c r="CO310" s="790"/>
      <c r="CP310" s="790"/>
      <c r="CQ310" s="790"/>
      <c r="CR310" s="790"/>
      <c r="CS310" s="790"/>
      <c r="CT310" s="790"/>
      <c r="CU310" s="790"/>
      <c r="CV310" s="790"/>
      <c r="CW310" s="790"/>
      <c r="CX310" s="790"/>
      <c r="CY310" s="790"/>
      <c r="CZ310" s="790"/>
      <c r="DA310" s="790"/>
      <c r="DB310" s="790"/>
      <c r="DC310" s="790"/>
      <c r="DD310" s="790"/>
      <c r="DE310" s="790"/>
      <c r="DF310" s="790"/>
      <c r="DG310" s="790"/>
      <c r="DH310" s="790"/>
      <c r="DI310" s="790"/>
      <c r="DJ310" s="790"/>
      <c r="DK310" s="790"/>
      <c r="DL310" s="790"/>
      <c r="DM310" s="790"/>
      <c r="DN310" s="790"/>
      <c r="DO310" s="790"/>
      <c r="DP310" s="790"/>
      <c r="DQ310" s="790"/>
      <c r="DR310" s="790"/>
      <c r="DS310" s="790"/>
      <c r="DT310" s="790"/>
      <c r="DU310" s="790"/>
      <c r="DV310" s="790"/>
      <c r="DW310" s="790"/>
      <c r="DX310" s="790"/>
      <c r="DY310" s="790"/>
      <c r="DZ310" s="790"/>
      <c r="EA310" s="790"/>
      <c r="EB310" s="790"/>
      <c r="EC310" s="790"/>
      <c r="ED310" s="790"/>
      <c r="EE310" s="790"/>
      <c r="EF310" s="790"/>
      <c r="EG310" s="790"/>
      <c r="EH310" s="790"/>
      <c r="EI310" s="790"/>
      <c r="EJ310" s="790"/>
      <c r="EK310" s="790"/>
      <c r="EL310" s="790"/>
      <c r="EM310" s="790"/>
      <c r="EN310" s="790"/>
      <c r="EO310" s="790"/>
      <c r="EP310" s="790"/>
      <c r="EQ310" s="790"/>
      <c r="ER310" s="790"/>
      <c r="ES310" s="790"/>
      <c r="ET310" s="790"/>
      <c r="EU310" s="790"/>
      <c r="EV310" s="790"/>
      <c r="EW310" s="790"/>
      <c r="EX310" s="790"/>
      <c r="EY310" s="790"/>
      <c r="EZ310" s="790"/>
      <c r="FA310" s="790"/>
      <c r="FB310" s="790"/>
      <c r="FC310" s="790"/>
      <c r="FD310" s="790"/>
      <c r="FE310" s="790"/>
      <c r="FF310" s="790"/>
      <c r="FG310" s="790"/>
      <c r="FH310" s="790"/>
      <c r="FI310" s="790"/>
      <c r="FJ310" s="790"/>
      <c r="FK310" s="790"/>
      <c r="FL310" s="790"/>
      <c r="FM310" s="790"/>
      <c r="FN310" s="790"/>
      <c r="FO310" s="790"/>
      <c r="FP310" s="790"/>
      <c r="FQ310" s="790"/>
      <c r="FR310" s="790"/>
      <c r="FS310" s="790"/>
      <c r="FT310" s="790"/>
      <c r="FU310" s="790"/>
      <c r="FV310" s="790"/>
      <c r="FW310" s="790"/>
      <c r="FX310" s="790"/>
      <c r="FY310" s="790"/>
      <c r="FZ310" s="790"/>
      <c r="GA310" s="790"/>
      <c r="GB310" s="790"/>
      <c r="GC310" s="790"/>
      <c r="GD310" s="790"/>
      <c r="GE310" s="790"/>
      <c r="GF310" s="790"/>
      <c r="GG310" s="790"/>
      <c r="GH310" s="790"/>
      <c r="GI310" s="790"/>
      <c r="GJ310" s="790"/>
      <c r="GK310" s="790"/>
      <c r="GL310" s="790"/>
      <c r="GM310" s="790"/>
      <c r="GN310" s="790"/>
      <c r="GO310" s="790"/>
      <c r="GP310" s="790"/>
      <c r="GQ310" s="790"/>
      <c r="GR310" s="790"/>
      <c r="GS310" s="790"/>
      <c r="GT310" s="790"/>
      <c r="GU310" s="790"/>
      <c r="GV310" s="790"/>
      <c r="GW310" s="790"/>
      <c r="GX310" s="790"/>
      <c r="GY310" s="790"/>
      <c r="GZ310" s="790"/>
      <c r="HA310" s="790"/>
      <c r="HB310" s="790"/>
      <c r="HC310" s="790"/>
      <c r="HD310" s="790"/>
      <c r="HE310" s="790"/>
      <c r="HF310" s="790"/>
      <c r="HG310" s="790"/>
      <c r="HH310" s="790"/>
      <c r="HI310" s="790"/>
      <c r="HJ310" s="790"/>
      <c r="HK310" s="790"/>
      <c r="HL310" s="790"/>
      <c r="HM310" s="790"/>
      <c r="HN310" s="790"/>
      <c r="HO310" s="790"/>
      <c r="HP310" s="790"/>
      <c r="HQ310" s="790"/>
      <c r="HR310" s="790"/>
      <c r="HS310" s="790"/>
      <c r="HT310" s="790"/>
      <c r="HU310" s="790"/>
      <c r="HV310" s="790"/>
      <c r="HW310" s="790"/>
      <c r="HX310" s="790"/>
      <c r="HY310" s="790"/>
      <c r="HZ310" s="790"/>
      <c r="IA310" s="790"/>
      <c r="IB310" s="790"/>
      <c r="IC310" s="790"/>
      <c r="ID310" s="790"/>
      <c r="IE310" s="790"/>
      <c r="IF310" s="790"/>
      <c r="IG310" s="790"/>
      <c r="IH310" s="790"/>
      <c r="II310" s="790"/>
      <c r="IJ310" s="790"/>
      <c r="IK310" s="790"/>
      <c r="IL310" s="790"/>
      <c r="IM310" s="790"/>
      <c r="IN310" s="790"/>
      <c r="IO310" s="790"/>
      <c r="IP310" s="790"/>
      <c r="IQ310" s="790"/>
      <c r="IR310" s="790"/>
      <c r="IS310" s="790"/>
      <c r="IT310" s="790"/>
      <c r="IU310" s="790"/>
      <c r="IV310" s="790"/>
    </row>
    <row r="311" spans="1:256" s="141" customFormat="1" ht="13.5" customHeight="1">
      <c r="A311" s="790"/>
      <c r="B311" s="790"/>
      <c r="C311" s="790"/>
      <c r="D311" s="790"/>
      <c r="E311" s="790"/>
      <c r="F311" s="790"/>
      <c r="G311" s="790"/>
      <c r="H311" s="790"/>
      <c r="I311" s="891"/>
      <c r="J311" s="790"/>
      <c r="K311" s="790"/>
      <c r="L311" s="790"/>
      <c r="M311" s="790"/>
      <c r="N311" s="790"/>
      <c r="O311" s="790"/>
      <c r="P311" s="790"/>
      <c r="Q311" s="790"/>
      <c r="R311" s="790"/>
      <c r="S311" s="790"/>
      <c r="T311" s="790"/>
      <c r="U311" s="790"/>
      <c r="V311" s="790"/>
      <c r="W311" s="790"/>
      <c r="X311" s="790"/>
      <c r="Y311" s="790"/>
      <c r="Z311" s="790"/>
      <c r="AA311" s="790"/>
      <c r="AB311" s="790"/>
      <c r="AC311" s="790"/>
      <c r="AD311" s="790"/>
      <c r="AE311" s="790"/>
      <c r="AF311" s="790"/>
      <c r="AG311" s="790"/>
      <c r="AH311" s="790"/>
      <c r="AI311" s="790"/>
      <c r="AJ311" s="790"/>
      <c r="AK311" s="790"/>
      <c r="AL311" s="790"/>
      <c r="AM311" s="790"/>
      <c r="AN311" s="790"/>
      <c r="AO311" s="790"/>
      <c r="AP311" s="790"/>
      <c r="AQ311" s="790"/>
      <c r="AR311" s="790"/>
      <c r="AS311" s="790"/>
      <c r="AT311" s="790"/>
      <c r="AU311" s="790"/>
      <c r="AV311" s="790"/>
      <c r="AW311" s="790"/>
      <c r="AX311" s="790"/>
      <c r="AY311" s="790"/>
      <c r="AZ311" s="790"/>
      <c r="BA311" s="790"/>
      <c r="BB311" s="790"/>
      <c r="BC311" s="790"/>
      <c r="BD311" s="790"/>
      <c r="BE311" s="790"/>
      <c r="BF311" s="790"/>
      <c r="BG311" s="790"/>
      <c r="BH311" s="790"/>
      <c r="BI311" s="790"/>
      <c r="BJ311" s="790"/>
      <c r="BK311" s="790"/>
      <c r="BL311" s="790"/>
      <c r="BM311" s="790"/>
      <c r="BN311" s="790"/>
      <c r="BO311" s="790"/>
      <c r="BP311" s="790"/>
      <c r="BQ311" s="790"/>
      <c r="BR311" s="790"/>
      <c r="BS311" s="790"/>
      <c r="BT311" s="790"/>
      <c r="BU311" s="790"/>
      <c r="BV311" s="790"/>
      <c r="BW311" s="790"/>
      <c r="BX311" s="790"/>
      <c r="BY311" s="790"/>
      <c r="BZ311" s="790"/>
      <c r="CA311" s="790"/>
      <c r="CB311" s="790"/>
      <c r="CC311" s="790"/>
      <c r="CD311" s="790"/>
      <c r="CE311" s="790"/>
      <c r="CF311" s="790"/>
      <c r="CG311" s="790"/>
      <c r="CH311" s="790"/>
      <c r="CI311" s="790"/>
      <c r="CJ311" s="790"/>
      <c r="CK311" s="790"/>
      <c r="CL311" s="790"/>
      <c r="CM311" s="790"/>
      <c r="CN311" s="790"/>
      <c r="CO311" s="790"/>
      <c r="CP311" s="790"/>
      <c r="CQ311" s="790"/>
      <c r="CR311" s="790"/>
      <c r="CS311" s="790"/>
      <c r="CT311" s="790"/>
      <c r="CU311" s="790"/>
      <c r="CV311" s="790"/>
      <c r="CW311" s="790"/>
      <c r="CX311" s="790"/>
      <c r="CY311" s="790"/>
      <c r="CZ311" s="790"/>
      <c r="DA311" s="790"/>
      <c r="DB311" s="790"/>
      <c r="DC311" s="790"/>
      <c r="DD311" s="790"/>
      <c r="DE311" s="790"/>
      <c r="DF311" s="790"/>
      <c r="DG311" s="790"/>
      <c r="DH311" s="790"/>
      <c r="DI311" s="790"/>
      <c r="DJ311" s="790"/>
      <c r="DK311" s="790"/>
      <c r="DL311" s="790"/>
      <c r="DM311" s="790"/>
      <c r="DN311" s="790"/>
      <c r="DO311" s="790"/>
      <c r="DP311" s="790"/>
      <c r="DQ311" s="790"/>
      <c r="DR311" s="790"/>
      <c r="DS311" s="790"/>
      <c r="DT311" s="790"/>
      <c r="DU311" s="790"/>
      <c r="DV311" s="790"/>
      <c r="DW311" s="790"/>
      <c r="DX311" s="790"/>
      <c r="DY311" s="790"/>
      <c r="DZ311" s="790"/>
      <c r="EA311" s="790"/>
      <c r="EB311" s="790"/>
      <c r="EC311" s="790"/>
      <c r="ED311" s="790"/>
      <c r="EE311" s="790"/>
      <c r="EF311" s="790"/>
      <c r="EG311" s="790"/>
      <c r="EH311" s="790"/>
      <c r="EI311" s="790"/>
      <c r="EJ311" s="790"/>
      <c r="EK311" s="790"/>
      <c r="EL311" s="790"/>
      <c r="EM311" s="790"/>
      <c r="EN311" s="790"/>
      <c r="EO311" s="790"/>
      <c r="EP311" s="790"/>
      <c r="EQ311" s="790"/>
      <c r="ER311" s="790"/>
      <c r="ES311" s="790"/>
      <c r="ET311" s="790"/>
      <c r="EU311" s="790"/>
      <c r="EV311" s="790"/>
      <c r="EW311" s="790"/>
      <c r="EX311" s="790"/>
      <c r="EY311" s="790"/>
      <c r="EZ311" s="790"/>
      <c r="FA311" s="790"/>
      <c r="FB311" s="790"/>
      <c r="FC311" s="790"/>
      <c r="FD311" s="790"/>
      <c r="FE311" s="790"/>
      <c r="FF311" s="790"/>
      <c r="FG311" s="790"/>
      <c r="FH311" s="790"/>
      <c r="FI311" s="790"/>
      <c r="FJ311" s="790"/>
      <c r="FK311" s="790"/>
      <c r="FL311" s="790"/>
      <c r="FM311" s="790"/>
      <c r="FN311" s="790"/>
      <c r="FO311" s="790"/>
      <c r="FP311" s="790"/>
      <c r="FQ311" s="790"/>
      <c r="FR311" s="790"/>
      <c r="FS311" s="790"/>
      <c r="FT311" s="790"/>
      <c r="FU311" s="790"/>
      <c r="FV311" s="790"/>
      <c r="FW311" s="790"/>
      <c r="FX311" s="790"/>
      <c r="FY311" s="790"/>
      <c r="FZ311" s="790"/>
      <c r="GA311" s="790"/>
      <c r="GB311" s="790"/>
      <c r="GC311" s="790"/>
      <c r="GD311" s="790"/>
      <c r="GE311" s="790"/>
      <c r="GF311" s="790"/>
      <c r="GG311" s="790"/>
      <c r="GH311" s="790"/>
      <c r="GI311" s="790"/>
      <c r="GJ311" s="790"/>
      <c r="GK311" s="790"/>
      <c r="GL311" s="790"/>
      <c r="GM311" s="790"/>
      <c r="GN311" s="790"/>
      <c r="GO311" s="790"/>
      <c r="GP311" s="790"/>
      <c r="GQ311" s="790"/>
      <c r="GR311" s="790"/>
      <c r="GS311" s="790"/>
      <c r="GT311" s="790"/>
      <c r="GU311" s="790"/>
      <c r="GV311" s="790"/>
      <c r="GW311" s="790"/>
      <c r="GX311" s="790"/>
      <c r="GY311" s="790"/>
      <c r="GZ311" s="790"/>
      <c r="HA311" s="790"/>
      <c r="HB311" s="790"/>
      <c r="HC311" s="790"/>
      <c r="HD311" s="790"/>
      <c r="HE311" s="790"/>
      <c r="HF311" s="790"/>
      <c r="HG311" s="790"/>
      <c r="HH311" s="790"/>
      <c r="HI311" s="790"/>
      <c r="HJ311" s="790"/>
      <c r="HK311" s="790"/>
      <c r="HL311" s="790"/>
      <c r="HM311" s="790"/>
      <c r="HN311" s="790"/>
      <c r="HO311" s="790"/>
      <c r="HP311" s="790"/>
      <c r="HQ311" s="790"/>
      <c r="HR311" s="790"/>
      <c r="HS311" s="790"/>
      <c r="HT311" s="790"/>
      <c r="HU311" s="790"/>
      <c r="HV311" s="790"/>
      <c r="HW311" s="790"/>
      <c r="HX311" s="790"/>
      <c r="HY311" s="790"/>
      <c r="HZ311" s="790"/>
      <c r="IA311" s="790"/>
      <c r="IB311" s="790"/>
      <c r="IC311" s="790"/>
      <c r="ID311" s="790"/>
      <c r="IE311" s="790"/>
      <c r="IF311" s="790"/>
      <c r="IG311" s="790"/>
      <c r="IH311" s="790"/>
      <c r="II311" s="790"/>
      <c r="IJ311" s="790"/>
      <c r="IK311" s="790"/>
      <c r="IL311" s="790"/>
      <c r="IM311" s="790"/>
      <c r="IN311" s="790"/>
      <c r="IO311" s="790"/>
      <c r="IP311" s="790"/>
      <c r="IQ311" s="790"/>
      <c r="IR311" s="790"/>
      <c r="IS311" s="790"/>
      <c r="IT311" s="790"/>
      <c r="IU311" s="790"/>
      <c r="IV311" s="790"/>
    </row>
    <row r="312" spans="1:256" s="141" customFormat="1" ht="13.5" customHeight="1">
      <c r="A312" s="790"/>
      <c r="B312" s="790"/>
      <c r="C312" s="790"/>
      <c r="D312" s="790"/>
      <c r="E312" s="790"/>
      <c r="F312" s="790"/>
      <c r="G312" s="790"/>
      <c r="H312" s="790"/>
      <c r="I312" s="891"/>
      <c r="J312" s="790"/>
      <c r="K312" s="790"/>
      <c r="L312" s="790"/>
      <c r="M312" s="790"/>
      <c r="N312" s="790"/>
      <c r="O312" s="790"/>
      <c r="P312" s="790"/>
      <c r="Q312" s="790"/>
      <c r="R312" s="790"/>
      <c r="S312" s="790"/>
      <c r="T312" s="790"/>
      <c r="U312" s="790"/>
      <c r="V312" s="790"/>
      <c r="W312" s="790"/>
      <c r="X312" s="790"/>
      <c r="Y312" s="790"/>
      <c r="Z312" s="790"/>
      <c r="AA312" s="790"/>
      <c r="AB312" s="790"/>
      <c r="AC312" s="790"/>
      <c r="AD312" s="790"/>
      <c r="AE312" s="790"/>
      <c r="AF312" s="790"/>
      <c r="AG312" s="790"/>
      <c r="AH312" s="790"/>
      <c r="AI312" s="790"/>
      <c r="AJ312" s="790"/>
      <c r="AK312" s="790"/>
      <c r="AL312" s="790"/>
      <c r="AM312" s="790"/>
      <c r="AN312" s="790"/>
      <c r="AO312" s="790"/>
      <c r="AP312" s="790"/>
      <c r="AQ312" s="790"/>
      <c r="AR312" s="790"/>
      <c r="AS312" s="790"/>
      <c r="AT312" s="790"/>
      <c r="AU312" s="790"/>
      <c r="AV312" s="790"/>
      <c r="AW312" s="790"/>
      <c r="AX312" s="790"/>
      <c r="AY312" s="790"/>
      <c r="AZ312" s="790"/>
      <c r="BA312" s="790"/>
      <c r="BB312" s="790"/>
      <c r="BC312" s="790"/>
      <c r="BD312" s="790"/>
      <c r="BE312" s="790"/>
      <c r="BF312" s="790"/>
      <c r="BG312" s="790"/>
      <c r="BH312" s="790"/>
      <c r="BI312" s="790"/>
      <c r="BJ312" s="790"/>
      <c r="BK312" s="790"/>
      <c r="BL312" s="790"/>
      <c r="BM312" s="790"/>
      <c r="BN312" s="790"/>
      <c r="BO312" s="790"/>
      <c r="BP312" s="790"/>
      <c r="BQ312" s="790"/>
      <c r="BR312" s="790"/>
      <c r="BS312" s="790"/>
      <c r="BT312" s="790"/>
      <c r="BU312" s="790"/>
      <c r="BV312" s="790"/>
      <c r="BW312" s="790"/>
      <c r="BX312" s="790"/>
      <c r="BY312" s="790"/>
      <c r="BZ312" s="790"/>
      <c r="CA312" s="790"/>
      <c r="CB312" s="790"/>
      <c r="CC312" s="790"/>
      <c r="CD312" s="790"/>
      <c r="CE312" s="790"/>
      <c r="CF312" s="790"/>
      <c r="CG312" s="790"/>
      <c r="CH312" s="790"/>
      <c r="CI312" s="790"/>
      <c r="CJ312" s="790"/>
      <c r="CK312" s="790"/>
      <c r="CL312" s="790"/>
      <c r="CM312" s="790"/>
      <c r="CN312" s="790"/>
      <c r="CO312" s="790"/>
      <c r="CP312" s="790"/>
      <c r="CQ312" s="790"/>
      <c r="CR312" s="790"/>
      <c r="CS312" s="790"/>
      <c r="CT312" s="790"/>
      <c r="CU312" s="790"/>
      <c r="CV312" s="790"/>
      <c r="CW312" s="790"/>
      <c r="CX312" s="790"/>
      <c r="CY312" s="790"/>
      <c r="CZ312" s="790"/>
      <c r="DA312" s="790"/>
      <c r="DB312" s="790"/>
      <c r="DC312" s="790"/>
      <c r="DD312" s="790"/>
      <c r="DE312" s="790"/>
      <c r="DF312" s="790"/>
      <c r="DG312" s="790"/>
      <c r="DH312" s="790"/>
      <c r="DI312" s="790"/>
      <c r="DJ312" s="790"/>
      <c r="DK312" s="790"/>
      <c r="DL312" s="790"/>
      <c r="DM312" s="790"/>
      <c r="DN312" s="790"/>
      <c r="DO312" s="790"/>
      <c r="DP312" s="790"/>
      <c r="DQ312" s="790"/>
      <c r="DR312" s="790"/>
      <c r="DS312" s="790"/>
      <c r="DT312" s="790"/>
      <c r="DU312" s="790"/>
      <c r="DV312" s="790"/>
      <c r="DW312" s="790"/>
      <c r="DX312" s="790"/>
      <c r="DY312" s="790"/>
      <c r="DZ312" s="790"/>
      <c r="EA312" s="790"/>
      <c r="EB312" s="790"/>
      <c r="EC312" s="790"/>
      <c r="ED312" s="790"/>
      <c r="EE312" s="790"/>
      <c r="EF312" s="790"/>
      <c r="EG312" s="790"/>
      <c r="EH312" s="790"/>
      <c r="EI312" s="790"/>
      <c r="EJ312" s="790"/>
      <c r="EK312" s="790"/>
      <c r="EL312" s="790"/>
      <c r="EM312" s="790"/>
      <c r="EN312" s="790"/>
      <c r="EO312" s="790"/>
      <c r="EP312" s="790"/>
      <c r="EQ312" s="790"/>
      <c r="ER312" s="790"/>
      <c r="ES312" s="790"/>
      <c r="ET312" s="790"/>
      <c r="EU312" s="790"/>
      <c r="EV312" s="790"/>
      <c r="EW312" s="790"/>
      <c r="EX312" s="790"/>
      <c r="EY312" s="790"/>
      <c r="EZ312" s="790"/>
      <c r="FA312" s="790"/>
      <c r="FB312" s="790"/>
      <c r="FC312" s="790"/>
      <c r="FD312" s="790"/>
      <c r="FE312" s="790"/>
      <c r="FF312" s="790"/>
      <c r="FG312" s="790"/>
      <c r="FH312" s="790"/>
      <c r="FI312" s="790"/>
      <c r="FJ312" s="790"/>
      <c r="FK312" s="790"/>
      <c r="FL312" s="790"/>
      <c r="FM312" s="790"/>
      <c r="FN312" s="790"/>
      <c r="FO312" s="790"/>
      <c r="FP312" s="790"/>
      <c r="FQ312" s="790"/>
      <c r="FR312" s="790"/>
      <c r="FS312" s="790"/>
      <c r="FT312" s="790"/>
      <c r="FU312" s="790"/>
      <c r="FV312" s="790"/>
      <c r="FW312" s="790"/>
      <c r="FX312" s="790"/>
      <c r="FY312" s="790"/>
      <c r="FZ312" s="790"/>
      <c r="GA312" s="790"/>
      <c r="GB312" s="790"/>
      <c r="GC312" s="790"/>
      <c r="GD312" s="790"/>
      <c r="GE312" s="790"/>
      <c r="GF312" s="790"/>
      <c r="GG312" s="790"/>
      <c r="GH312" s="790"/>
      <c r="GI312" s="790"/>
      <c r="GJ312" s="790"/>
      <c r="GK312" s="790"/>
      <c r="GL312" s="790"/>
      <c r="GM312" s="790"/>
      <c r="GN312" s="790"/>
      <c r="GO312" s="790"/>
      <c r="GP312" s="790"/>
      <c r="GQ312" s="790"/>
      <c r="GR312" s="790"/>
      <c r="GS312" s="790"/>
      <c r="GT312" s="790"/>
      <c r="GU312" s="790"/>
      <c r="GV312" s="790"/>
      <c r="GW312" s="790"/>
      <c r="GX312" s="790"/>
      <c r="GY312" s="790"/>
      <c r="GZ312" s="790"/>
      <c r="HA312" s="790"/>
      <c r="HB312" s="790"/>
      <c r="HC312" s="790"/>
      <c r="HD312" s="790"/>
      <c r="HE312" s="790"/>
      <c r="HF312" s="790"/>
      <c r="HG312" s="790"/>
      <c r="HH312" s="790"/>
      <c r="HI312" s="790"/>
      <c r="HJ312" s="790"/>
      <c r="HK312" s="790"/>
      <c r="HL312" s="790"/>
      <c r="HM312" s="790"/>
      <c r="HN312" s="790"/>
      <c r="HO312" s="790"/>
      <c r="HP312" s="790"/>
      <c r="HQ312" s="790"/>
      <c r="HR312" s="790"/>
      <c r="HS312" s="790"/>
      <c r="HT312" s="790"/>
      <c r="HU312" s="790"/>
      <c r="HV312" s="790"/>
      <c r="HW312" s="790"/>
      <c r="HX312" s="790"/>
      <c r="HY312" s="790"/>
      <c r="HZ312" s="790"/>
      <c r="IA312" s="790"/>
      <c r="IB312" s="790"/>
      <c r="IC312" s="790"/>
      <c r="ID312" s="790"/>
      <c r="IE312" s="790"/>
      <c r="IF312" s="790"/>
      <c r="IG312" s="790"/>
      <c r="IH312" s="790"/>
      <c r="II312" s="790"/>
      <c r="IJ312" s="790"/>
      <c r="IK312" s="790"/>
      <c r="IL312" s="790"/>
      <c r="IM312" s="790"/>
      <c r="IN312" s="790"/>
      <c r="IO312" s="790"/>
      <c r="IP312" s="790"/>
      <c r="IQ312" s="790"/>
      <c r="IR312" s="790"/>
      <c r="IS312" s="790"/>
      <c r="IT312" s="790"/>
      <c r="IU312" s="790"/>
      <c r="IV312" s="790"/>
    </row>
    <row r="313" spans="1:256" s="141" customFormat="1" ht="13.5" customHeight="1">
      <c r="A313" s="790"/>
      <c r="B313" s="790"/>
      <c r="C313" s="790"/>
      <c r="D313" s="790"/>
      <c r="E313" s="790"/>
      <c r="F313" s="790"/>
      <c r="G313" s="790"/>
      <c r="H313" s="790"/>
      <c r="I313" s="891"/>
      <c r="J313" s="790"/>
      <c r="K313" s="790"/>
      <c r="L313" s="790"/>
      <c r="M313" s="790"/>
      <c r="N313" s="790"/>
      <c r="O313" s="790"/>
      <c r="P313" s="790"/>
      <c r="Q313" s="790"/>
      <c r="R313" s="790"/>
      <c r="S313" s="790"/>
      <c r="T313" s="790"/>
      <c r="U313" s="790"/>
      <c r="V313" s="790"/>
      <c r="W313" s="790"/>
      <c r="X313" s="790"/>
      <c r="Y313" s="790"/>
      <c r="Z313" s="790"/>
      <c r="AA313" s="790"/>
      <c r="AB313" s="790"/>
      <c r="AC313" s="790"/>
      <c r="AD313" s="790"/>
      <c r="AE313" s="790"/>
      <c r="AF313" s="790"/>
      <c r="AG313" s="790"/>
      <c r="AH313" s="790"/>
      <c r="AI313" s="790"/>
      <c r="AJ313" s="790"/>
      <c r="AK313" s="790"/>
      <c r="AL313" s="790"/>
      <c r="AM313" s="790"/>
      <c r="AN313" s="790"/>
      <c r="AO313" s="790"/>
      <c r="AP313" s="790"/>
      <c r="AQ313" s="790"/>
      <c r="AR313" s="790"/>
      <c r="AS313" s="790"/>
      <c r="AT313" s="790"/>
      <c r="AU313" s="790"/>
      <c r="AV313" s="790"/>
      <c r="AW313" s="790"/>
      <c r="AX313" s="790"/>
      <c r="AY313" s="790"/>
      <c r="AZ313" s="790"/>
      <c r="BA313" s="790"/>
      <c r="BB313" s="790"/>
      <c r="BC313" s="790"/>
      <c r="BD313" s="790"/>
      <c r="BE313" s="790"/>
      <c r="BF313" s="790"/>
      <c r="BG313" s="790"/>
      <c r="BH313" s="790"/>
      <c r="BI313" s="790"/>
      <c r="BJ313" s="790"/>
      <c r="BK313" s="790"/>
      <c r="BL313" s="790"/>
      <c r="BM313" s="790"/>
      <c r="BN313" s="790"/>
      <c r="BO313" s="790"/>
      <c r="BP313" s="790"/>
      <c r="BQ313" s="790"/>
      <c r="BR313" s="790"/>
      <c r="BS313" s="790"/>
      <c r="BT313" s="790"/>
      <c r="BU313" s="790"/>
      <c r="BV313" s="790"/>
      <c r="BW313" s="790"/>
      <c r="BX313" s="790"/>
      <c r="BY313" s="790"/>
      <c r="BZ313" s="790"/>
      <c r="CA313" s="790"/>
      <c r="CB313" s="790"/>
      <c r="CC313" s="790"/>
      <c r="CD313" s="790"/>
      <c r="CE313" s="790"/>
      <c r="CF313" s="790"/>
      <c r="CG313" s="790"/>
      <c r="CH313" s="790"/>
      <c r="CI313" s="790"/>
      <c r="CJ313" s="790"/>
      <c r="CK313" s="790"/>
      <c r="CL313" s="790"/>
      <c r="CM313" s="790"/>
      <c r="CN313" s="790"/>
      <c r="CO313" s="790"/>
      <c r="CP313" s="790"/>
      <c r="CQ313" s="790"/>
      <c r="CR313" s="790"/>
      <c r="CS313" s="790"/>
      <c r="CT313" s="790"/>
      <c r="CU313" s="790"/>
      <c r="CV313" s="790"/>
      <c r="CW313" s="790"/>
      <c r="CX313" s="790"/>
      <c r="CY313" s="790"/>
      <c r="CZ313" s="790"/>
      <c r="DA313" s="790"/>
      <c r="DB313" s="790"/>
      <c r="DC313" s="790"/>
      <c r="DD313" s="790"/>
      <c r="DE313" s="790"/>
      <c r="DF313" s="790"/>
      <c r="DG313" s="790"/>
      <c r="DH313" s="790"/>
      <c r="DI313" s="790"/>
      <c r="DJ313" s="790"/>
      <c r="DK313" s="790"/>
      <c r="DL313" s="790"/>
      <c r="DM313" s="790"/>
      <c r="DN313" s="790"/>
      <c r="DO313" s="790"/>
      <c r="DP313" s="790"/>
      <c r="DQ313" s="790"/>
      <c r="DR313" s="790"/>
      <c r="DS313" s="790"/>
      <c r="DT313" s="790"/>
      <c r="DU313" s="790"/>
      <c r="DV313" s="790"/>
      <c r="DW313" s="790"/>
      <c r="DX313" s="790"/>
      <c r="DY313" s="790"/>
      <c r="DZ313" s="790"/>
      <c r="EA313" s="790"/>
      <c r="EB313" s="790"/>
      <c r="EC313" s="790"/>
      <c r="ED313" s="790"/>
      <c r="EE313" s="790"/>
      <c r="EF313" s="790"/>
      <c r="EG313" s="790"/>
      <c r="EH313" s="790"/>
      <c r="EI313" s="790"/>
      <c r="EJ313" s="790"/>
      <c r="EK313" s="790"/>
      <c r="EL313" s="790"/>
      <c r="EM313" s="790"/>
      <c r="EN313" s="790"/>
      <c r="EO313" s="790"/>
      <c r="EP313" s="790"/>
      <c r="EQ313" s="790"/>
      <c r="ER313" s="790"/>
      <c r="ES313" s="790"/>
      <c r="ET313" s="790"/>
      <c r="EU313" s="790"/>
      <c r="EV313" s="790"/>
      <c r="EW313" s="790"/>
      <c r="EX313" s="790"/>
      <c r="EY313" s="790"/>
      <c r="EZ313" s="790"/>
      <c r="FA313" s="790"/>
      <c r="FB313" s="790"/>
      <c r="FC313" s="790"/>
      <c r="FD313" s="790"/>
      <c r="FE313" s="790"/>
      <c r="FF313" s="790"/>
      <c r="FG313" s="790"/>
      <c r="FH313" s="790"/>
      <c r="FI313" s="790"/>
      <c r="FJ313" s="790"/>
      <c r="FK313" s="790"/>
      <c r="FL313" s="790"/>
      <c r="FM313" s="790"/>
      <c r="FN313" s="790"/>
      <c r="FO313" s="790"/>
      <c r="FP313" s="790"/>
      <c r="FQ313" s="790"/>
      <c r="FR313" s="790"/>
      <c r="FS313" s="790"/>
      <c r="FT313" s="790"/>
      <c r="FU313" s="790"/>
      <c r="FV313" s="790"/>
      <c r="FW313" s="790"/>
      <c r="FX313" s="790"/>
      <c r="FY313" s="790"/>
      <c r="FZ313" s="790"/>
      <c r="GA313" s="790"/>
      <c r="GB313" s="790"/>
      <c r="GC313" s="790"/>
      <c r="GD313" s="790"/>
      <c r="GE313" s="790"/>
      <c r="GF313" s="790"/>
      <c r="GG313" s="790"/>
      <c r="GH313" s="790"/>
      <c r="GI313" s="790"/>
      <c r="GJ313" s="790"/>
      <c r="GK313" s="790"/>
      <c r="GL313" s="790"/>
      <c r="GM313" s="790"/>
      <c r="GN313" s="790"/>
      <c r="GO313" s="790"/>
      <c r="GP313" s="790"/>
      <c r="GQ313" s="790"/>
      <c r="GR313" s="790"/>
      <c r="GS313" s="790"/>
      <c r="GT313" s="790"/>
      <c r="GU313" s="790"/>
      <c r="GV313" s="790"/>
      <c r="GW313" s="790"/>
      <c r="GX313" s="790"/>
      <c r="GY313" s="790"/>
      <c r="GZ313" s="790"/>
      <c r="HA313" s="790"/>
      <c r="HB313" s="790"/>
      <c r="HC313" s="790"/>
      <c r="HD313" s="790"/>
      <c r="HE313" s="790"/>
      <c r="HF313" s="790"/>
      <c r="HG313" s="790"/>
      <c r="HH313" s="790"/>
      <c r="HI313" s="790"/>
      <c r="HJ313" s="790"/>
      <c r="HK313" s="790"/>
      <c r="HL313" s="790"/>
      <c r="HM313" s="790"/>
      <c r="HN313" s="790"/>
      <c r="HO313" s="790"/>
      <c r="HP313" s="790"/>
      <c r="HQ313" s="790"/>
      <c r="HR313" s="790"/>
      <c r="HS313" s="790"/>
      <c r="HT313" s="790"/>
      <c r="HU313" s="790"/>
      <c r="HV313" s="790"/>
      <c r="HW313" s="790"/>
      <c r="HX313" s="790"/>
      <c r="HY313" s="790"/>
      <c r="HZ313" s="790"/>
      <c r="IA313" s="790"/>
      <c r="IB313" s="790"/>
      <c r="IC313" s="790"/>
      <c r="ID313" s="790"/>
      <c r="IE313" s="790"/>
      <c r="IF313" s="790"/>
      <c r="IG313" s="790"/>
      <c r="IH313" s="790"/>
      <c r="II313" s="790"/>
      <c r="IJ313" s="790"/>
      <c r="IK313" s="790"/>
      <c r="IL313" s="790"/>
      <c r="IM313" s="790"/>
      <c r="IN313" s="790"/>
      <c r="IO313" s="790"/>
      <c r="IP313" s="790"/>
      <c r="IQ313" s="790"/>
      <c r="IR313" s="790"/>
      <c r="IS313" s="790"/>
      <c r="IT313" s="790"/>
      <c r="IU313" s="790"/>
      <c r="IV313" s="790"/>
    </row>
    <row r="314" spans="1:256" s="141" customFormat="1" ht="40.5" customHeight="1">
      <c r="A314" s="790"/>
      <c r="B314" s="790"/>
      <c r="C314" s="790"/>
      <c r="D314" s="790"/>
      <c r="E314" s="790"/>
      <c r="F314" s="790"/>
      <c r="G314" s="790"/>
      <c r="H314" s="790"/>
      <c r="I314" s="891"/>
      <c r="J314" s="790"/>
      <c r="K314" s="790"/>
      <c r="L314" s="790"/>
      <c r="M314" s="790"/>
      <c r="N314" s="790"/>
      <c r="O314" s="790"/>
      <c r="P314" s="790"/>
      <c r="Q314" s="790"/>
      <c r="R314" s="790"/>
      <c r="S314" s="790"/>
      <c r="T314" s="790"/>
      <c r="U314" s="790"/>
      <c r="V314" s="790"/>
      <c r="W314" s="790"/>
      <c r="X314" s="790"/>
      <c r="Y314" s="790"/>
      <c r="Z314" s="790"/>
      <c r="AA314" s="790"/>
      <c r="AB314" s="790"/>
      <c r="AC314" s="790"/>
      <c r="AD314" s="790"/>
      <c r="AE314" s="790"/>
      <c r="AF314" s="790"/>
      <c r="AG314" s="790"/>
      <c r="AH314" s="790"/>
      <c r="AI314" s="790"/>
      <c r="AJ314" s="790"/>
      <c r="AK314" s="790"/>
      <c r="AL314" s="790"/>
      <c r="AM314" s="790"/>
      <c r="AN314" s="790"/>
      <c r="AO314" s="790"/>
      <c r="AP314" s="790"/>
      <c r="AQ314" s="790"/>
      <c r="AR314" s="790"/>
      <c r="AS314" s="790"/>
      <c r="AT314" s="790"/>
      <c r="AU314" s="790"/>
      <c r="AV314" s="790"/>
      <c r="AW314" s="790"/>
      <c r="AX314" s="790"/>
      <c r="AY314" s="790"/>
      <c r="AZ314" s="790"/>
      <c r="BA314" s="790"/>
      <c r="BB314" s="790"/>
      <c r="BC314" s="790"/>
      <c r="BD314" s="790"/>
      <c r="BE314" s="790"/>
      <c r="BF314" s="790"/>
      <c r="BG314" s="790"/>
      <c r="BH314" s="790"/>
      <c r="BI314" s="790"/>
      <c r="BJ314" s="790"/>
      <c r="BK314" s="790"/>
      <c r="BL314" s="790"/>
      <c r="BM314" s="790"/>
      <c r="BN314" s="790"/>
      <c r="BO314" s="790"/>
      <c r="BP314" s="790"/>
      <c r="BQ314" s="790"/>
      <c r="BR314" s="790"/>
      <c r="BS314" s="790"/>
      <c r="BT314" s="790"/>
      <c r="BU314" s="790"/>
      <c r="BV314" s="790"/>
      <c r="BW314" s="790"/>
      <c r="BX314" s="790"/>
      <c r="BY314" s="790"/>
      <c r="BZ314" s="790"/>
      <c r="CA314" s="790"/>
      <c r="CB314" s="790"/>
      <c r="CC314" s="790"/>
      <c r="CD314" s="790"/>
      <c r="CE314" s="790"/>
      <c r="CF314" s="790"/>
      <c r="CG314" s="790"/>
      <c r="CH314" s="790"/>
      <c r="CI314" s="790"/>
      <c r="CJ314" s="790"/>
      <c r="CK314" s="790"/>
      <c r="CL314" s="790"/>
      <c r="CM314" s="790"/>
      <c r="CN314" s="790"/>
      <c r="CO314" s="790"/>
      <c r="CP314" s="790"/>
      <c r="CQ314" s="790"/>
      <c r="CR314" s="790"/>
      <c r="CS314" s="790"/>
      <c r="CT314" s="790"/>
      <c r="CU314" s="790"/>
      <c r="CV314" s="790"/>
      <c r="CW314" s="790"/>
      <c r="CX314" s="790"/>
      <c r="CY314" s="790"/>
      <c r="CZ314" s="790"/>
      <c r="DA314" s="790"/>
      <c r="DB314" s="790"/>
      <c r="DC314" s="790"/>
      <c r="DD314" s="790"/>
      <c r="DE314" s="790"/>
      <c r="DF314" s="790"/>
      <c r="DG314" s="790"/>
      <c r="DH314" s="790"/>
      <c r="DI314" s="790"/>
      <c r="DJ314" s="790"/>
      <c r="DK314" s="790"/>
      <c r="DL314" s="790"/>
      <c r="DM314" s="790"/>
      <c r="DN314" s="790"/>
      <c r="DO314" s="790"/>
      <c r="DP314" s="790"/>
      <c r="DQ314" s="790"/>
      <c r="DR314" s="790"/>
      <c r="DS314" s="790"/>
      <c r="DT314" s="790"/>
      <c r="DU314" s="790"/>
      <c r="DV314" s="790"/>
      <c r="DW314" s="790"/>
      <c r="DX314" s="790"/>
      <c r="DY314" s="790"/>
      <c r="DZ314" s="790"/>
      <c r="EA314" s="790"/>
      <c r="EB314" s="790"/>
      <c r="EC314" s="790"/>
      <c r="ED314" s="790"/>
      <c r="EE314" s="790"/>
      <c r="EF314" s="790"/>
      <c r="EG314" s="790"/>
      <c r="EH314" s="790"/>
      <c r="EI314" s="790"/>
      <c r="EJ314" s="790"/>
      <c r="EK314" s="790"/>
      <c r="EL314" s="790"/>
      <c r="EM314" s="790"/>
      <c r="EN314" s="790"/>
      <c r="EO314" s="790"/>
      <c r="EP314" s="790"/>
      <c r="EQ314" s="790"/>
      <c r="ER314" s="790"/>
      <c r="ES314" s="790"/>
      <c r="ET314" s="790"/>
      <c r="EU314" s="790"/>
      <c r="EV314" s="790"/>
      <c r="EW314" s="790"/>
      <c r="EX314" s="790"/>
      <c r="EY314" s="790"/>
      <c r="EZ314" s="790"/>
      <c r="FA314" s="790"/>
      <c r="FB314" s="790"/>
      <c r="FC314" s="790"/>
      <c r="FD314" s="790"/>
      <c r="FE314" s="790"/>
      <c r="FF314" s="790"/>
      <c r="FG314" s="790"/>
      <c r="FH314" s="790"/>
      <c r="FI314" s="790"/>
      <c r="FJ314" s="790"/>
      <c r="FK314" s="790"/>
      <c r="FL314" s="790"/>
      <c r="FM314" s="790"/>
      <c r="FN314" s="790"/>
      <c r="FO314" s="790"/>
      <c r="FP314" s="790"/>
      <c r="FQ314" s="790"/>
      <c r="FR314" s="790"/>
      <c r="FS314" s="790"/>
      <c r="FT314" s="790"/>
      <c r="FU314" s="790"/>
      <c r="FV314" s="790"/>
      <c r="FW314" s="790"/>
      <c r="FX314" s="790"/>
      <c r="FY314" s="790"/>
      <c r="FZ314" s="790"/>
      <c r="GA314" s="790"/>
      <c r="GB314" s="790"/>
      <c r="GC314" s="790"/>
      <c r="GD314" s="790"/>
      <c r="GE314" s="790"/>
      <c r="GF314" s="790"/>
      <c r="GG314" s="790"/>
      <c r="GH314" s="790"/>
      <c r="GI314" s="790"/>
      <c r="GJ314" s="790"/>
      <c r="GK314" s="790"/>
      <c r="GL314" s="790"/>
      <c r="GM314" s="790"/>
      <c r="GN314" s="790"/>
      <c r="GO314" s="790"/>
      <c r="GP314" s="790"/>
      <c r="GQ314" s="790"/>
      <c r="GR314" s="790"/>
      <c r="GS314" s="790"/>
      <c r="GT314" s="790"/>
      <c r="GU314" s="790"/>
      <c r="GV314" s="790"/>
      <c r="GW314" s="790"/>
      <c r="GX314" s="790"/>
      <c r="GY314" s="790"/>
      <c r="GZ314" s="790"/>
      <c r="HA314" s="790"/>
      <c r="HB314" s="790"/>
      <c r="HC314" s="790"/>
      <c r="HD314" s="790"/>
      <c r="HE314" s="790"/>
      <c r="HF314" s="790"/>
      <c r="HG314" s="790"/>
      <c r="HH314" s="790"/>
      <c r="HI314" s="790"/>
      <c r="HJ314" s="790"/>
      <c r="HK314" s="790"/>
      <c r="HL314" s="790"/>
      <c r="HM314" s="790"/>
      <c r="HN314" s="790"/>
      <c r="HO314" s="790"/>
      <c r="HP314" s="790"/>
      <c r="HQ314" s="790"/>
      <c r="HR314" s="790"/>
      <c r="HS314" s="790"/>
      <c r="HT314" s="790"/>
      <c r="HU314" s="790"/>
      <c r="HV314" s="790"/>
      <c r="HW314" s="790"/>
      <c r="HX314" s="790"/>
      <c r="HY314" s="790"/>
      <c r="HZ314" s="790"/>
      <c r="IA314" s="790"/>
      <c r="IB314" s="790"/>
      <c r="IC314" s="790"/>
      <c r="ID314" s="790"/>
      <c r="IE314" s="790"/>
      <c r="IF314" s="790"/>
      <c r="IG314" s="790"/>
      <c r="IH314" s="790"/>
      <c r="II314" s="790"/>
      <c r="IJ314" s="790"/>
      <c r="IK314" s="790"/>
      <c r="IL314" s="790"/>
      <c r="IM314" s="790"/>
      <c r="IN314" s="790"/>
      <c r="IO314" s="790"/>
      <c r="IP314" s="790"/>
      <c r="IQ314" s="790"/>
      <c r="IR314" s="790"/>
      <c r="IS314" s="790"/>
      <c r="IT314" s="790"/>
      <c r="IU314" s="790"/>
      <c r="IV314" s="790"/>
    </row>
    <row r="315" spans="1:256" s="141" customFormat="1" ht="13.5" customHeight="1">
      <c r="A315" s="790"/>
      <c r="B315" s="790"/>
      <c r="C315" s="790"/>
      <c r="D315" s="790"/>
      <c r="E315" s="790"/>
      <c r="F315" s="790"/>
      <c r="G315" s="790"/>
      <c r="H315" s="790"/>
      <c r="I315" s="887"/>
      <c r="J315" s="790"/>
      <c r="K315" s="790"/>
      <c r="L315" s="790"/>
      <c r="M315" s="790"/>
      <c r="N315" s="790"/>
      <c r="O315" s="790"/>
      <c r="P315" s="790"/>
      <c r="Q315" s="790"/>
      <c r="R315" s="790"/>
      <c r="S315" s="790"/>
      <c r="T315" s="790"/>
      <c r="U315" s="790"/>
      <c r="V315" s="790"/>
      <c r="W315" s="790"/>
      <c r="X315" s="790"/>
      <c r="Y315" s="790"/>
      <c r="Z315" s="790"/>
      <c r="AA315" s="790"/>
      <c r="AB315" s="790"/>
      <c r="AC315" s="790"/>
      <c r="AD315" s="790"/>
      <c r="AE315" s="790"/>
      <c r="AF315" s="790"/>
      <c r="AG315" s="790"/>
      <c r="AH315" s="790"/>
      <c r="AI315" s="790"/>
      <c r="AJ315" s="790"/>
      <c r="AK315" s="790"/>
      <c r="AL315" s="790"/>
      <c r="AM315" s="790"/>
      <c r="AN315" s="790"/>
      <c r="AO315" s="790"/>
      <c r="AP315" s="790"/>
      <c r="AQ315" s="790"/>
      <c r="AR315" s="790"/>
      <c r="AS315" s="790"/>
      <c r="AT315" s="790"/>
      <c r="AU315" s="790"/>
      <c r="AV315" s="790"/>
      <c r="AW315" s="790"/>
      <c r="AX315" s="790"/>
      <c r="AY315" s="790"/>
      <c r="AZ315" s="790"/>
      <c r="BA315" s="790"/>
      <c r="BB315" s="790"/>
      <c r="BC315" s="790"/>
      <c r="BD315" s="790"/>
      <c r="BE315" s="790"/>
      <c r="BF315" s="790"/>
      <c r="BG315" s="790"/>
      <c r="BH315" s="790"/>
      <c r="BI315" s="790"/>
      <c r="BJ315" s="790"/>
      <c r="BK315" s="790"/>
      <c r="BL315" s="790"/>
      <c r="BM315" s="790"/>
      <c r="BN315" s="790"/>
      <c r="BO315" s="790"/>
      <c r="BP315" s="790"/>
      <c r="BQ315" s="790"/>
      <c r="BR315" s="790"/>
      <c r="BS315" s="790"/>
      <c r="BT315" s="790"/>
      <c r="BU315" s="790"/>
      <c r="BV315" s="790"/>
      <c r="BW315" s="790"/>
      <c r="BX315" s="790"/>
      <c r="BY315" s="790"/>
      <c r="BZ315" s="790"/>
      <c r="CA315" s="790"/>
      <c r="CB315" s="790"/>
      <c r="CC315" s="790"/>
      <c r="CD315" s="790"/>
      <c r="CE315" s="790"/>
      <c r="CF315" s="790"/>
      <c r="CG315" s="790"/>
      <c r="CH315" s="790"/>
      <c r="CI315" s="790"/>
      <c r="CJ315" s="790"/>
      <c r="CK315" s="790"/>
      <c r="CL315" s="790"/>
      <c r="CM315" s="790"/>
      <c r="CN315" s="790"/>
      <c r="CO315" s="790"/>
      <c r="CP315" s="790"/>
      <c r="CQ315" s="790"/>
      <c r="CR315" s="790"/>
      <c r="CS315" s="790"/>
      <c r="CT315" s="790"/>
      <c r="CU315" s="790"/>
      <c r="CV315" s="790"/>
      <c r="CW315" s="790"/>
      <c r="CX315" s="790"/>
      <c r="CY315" s="790"/>
      <c r="CZ315" s="790"/>
      <c r="DA315" s="790"/>
      <c r="DB315" s="790"/>
      <c r="DC315" s="790"/>
      <c r="DD315" s="790"/>
      <c r="DE315" s="790"/>
      <c r="DF315" s="790"/>
      <c r="DG315" s="790"/>
      <c r="DH315" s="790"/>
      <c r="DI315" s="790"/>
      <c r="DJ315" s="790"/>
      <c r="DK315" s="790"/>
      <c r="DL315" s="790"/>
      <c r="DM315" s="790"/>
      <c r="DN315" s="790"/>
      <c r="DO315" s="790"/>
      <c r="DP315" s="790"/>
      <c r="DQ315" s="790"/>
      <c r="DR315" s="790"/>
      <c r="DS315" s="790"/>
      <c r="DT315" s="790"/>
      <c r="DU315" s="790"/>
      <c r="DV315" s="790"/>
      <c r="DW315" s="790"/>
      <c r="DX315" s="790"/>
      <c r="DY315" s="790"/>
      <c r="DZ315" s="790"/>
      <c r="EA315" s="790"/>
      <c r="EB315" s="790"/>
      <c r="EC315" s="790"/>
      <c r="ED315" s="790"/>
      <c r="EE315" s="790"/>
      <c r="EF315" s="790"/>
      <c r="EG315" s="790"/>
      <c r="EH315" s="790"/>
      <c r="EI315" s="790"/>
      <c r="EJ315" s="790"/>
      <c r="EK315" s="790"/>
      <c r="EL315" s="790"/>
      <c r="EM315" s="790"/>
      <c r="EN315" s="790"/>
      <c r="EO315" s="790"/>
      <c r="EP315" s="790"/>
      <c r="EQ315" s="790"/>
      <c r="ER315" s="790"/>
      <c r="ES315" s="790"/>
      <c r="ET315" s="790"/>
      <c r="EU315" s="790"/>
      <c r="EV315" s="790"/>
      <c r="EW315" s="790"/>
      <c r="EX315" s="790"/>
      <c r="EY315" s="790"/>
      <c r="EZ315" s="790"/>
      <c r="FA315" s="790"/>
      <c r="FB315" s="790"/>
      <c r="FC315" s="790"/>
      <c r="FD315" s="790"/>
      <c r="FE315" s="790"/>
      <c r="FF315" s="790"/>
      <c r="FG315" s="790"/>
      <c r="FH315" s="790"/>
      <c r="FI315" s="790"/>
      <c r="FJ315" s="790"/>
      <c r="FK315" s="790"/>
      <c r="FL315" s="790"/>
      <c r="FM315" s="790"/>
      <c r="FN315" s="790"/>
      <c r="FO315" s="790"/>
      <c r="FP315" s="790"/>
      <c r="FQ315" s="790"/>
      <c r="FR315" s="790"/>
      <c r="FS315" s="790"/>
      <c r="FT315" s="790"/>
      <c r="FU315" s="790"/>
      <c r="FV315" s="790"/>
      <c r="FW315" s="790"/>
      <c r="FX315" s="790"/>
      <c r="FY315" s="790"/>
      <c r="FZ315" s="790"/>
      <c r="GA315" s="790"/>
      <c r="GB315" s="790"/>
      <c r="GC315" s="790"/>
      <c r="GD315" s="790"/>
      <c r="GE315" s="790"/>
      <c r="GF315" s="790"/>
      <c r="GG315" s="790"/>
      <c r="GH315" s="790"/>
      <c r="GI315" s="790"/>
      <c r="GJ315" s="790"/>
      <c r="GK315" s="790"/>
      <c r="GL315" s="790"/>
      <c r="GM315" s="790"/>
      <c r="GN315" s="790"/>
      <c r="GO315" s="790"/>
      <c r="GP315" s="790"/>
      <c r="GQ315" s="790"/>
      <c r="GR315" s="790"/>
      <c r="GS315" s="790"/>
      <c r="GT315" s="790"/>
      <c r="GU315" s="790"/>
      <c r="GV315" s="790"/>
      <c r="GW315" s="790"/>
      <c r="GX315" s="790"/>
      <c r="GY315" s="790"/>
      <c r="GZ315" s="790"/>
      <c r="HA315" s="790"/>
      <c r="HB315" s="790"/>
      <c r="HC315" s="790"/>
      <c r="HD315" s="790"/>
      <c r="HE315" s="790"/>
      <c r="HF315" s="790"/>
      <c r="HG315" s="790"/>
      <c r="HH315" s="790"/>
      <c r="HI315" s="790"/>
      <c r="HJ315" s="790"/>
      <c r="HK315" s="790"/>
      <c r="HL315" s="790"/>
      <c r="HM315" s="790"/>
      <c r="HN315" s="790"/>
      <c r="HO315" s="790"/>
      <c r="HP315" s="790"/>
      <c r="HQ315" s="790"/>
      <c r="HR315" s="790"/>
      <c r="HS315" s="790"/>
      <c r="HT315" s="790"/>
      <c r="HU315" s="790"/>
      <c r="HV315" s="790"/>
      <c r="HW315" s="790"/>
      <c r="HX315" s="790"/>
      <c r="HY315" s="790"/>
      <c r="HZ315" s="790"/>
      <c r="IA315" s="790"/>
      <c r="IB315" s="790"/>
      <c r="IC315" s="790"/>
      <c r="ID315" s="790"/>
      <c r="IE315" s="790"/>
      <c r="IF315" s="790"/>
      <c r="IG315" s="790"/>
      <c r="IH315" s="790"/>
      <c r="II315" s="790"/>
      <c r="IJ315" s="790"/>
      <c r="IK315" s="790"/>
      <c r="IL315" s="790"/>
      <c r="IM315" s="790"/>
      <c r="IN315" s="790"/>
      <c r="IO315" s="790"/>
      <c r="IP315" s="790"/>
      <c r="IQ315" s="790"/>
      <c r="IR315" s="790"/>
      <c r="IS315" s="790"/>
      <c r="IT315" s="790"/>
      <c r="IU315" s="790"/>
      <c r="IV315" s="790"/>
    </row>
    <row r="316" spans="1:256" s="141" customFormat="1" ht="13.5" customHeight="1">
      <c r="A316" s="790"/>
      <c r="B316" s="790"/>
      <c r="C316" s="790"/>
      <c r="D316" s="790"/>
      <c r="E316" s="790"/>
      <c r="F316" s="790"/>
      <c r="G316" s="790"/>
      <c r="H316" s="790"/>
      <c r="I316" s="891"/>
      <c r="J316" s="790"/>
      <c r="K316" s="790"/>
      <c r="L316" s="790"/>
      <c r="M316" s="790"/>
      <c r="N316" s="790"/>
      <c r="O316" s="790"/>
      <c r="P316" s="790"/>
      <c r="Q316" s="790"/>
      <c r="R316" s="790"/>
      <c r="S316" s="790"/>
      <c r="T316" s="790"/>
      <c r="U316" s="790"/>
      <c r="V316" s="790"/>
      <c r="W316" s="790"/>
      <c r="X316" s="790"/>
      <c r="Y316" s="790"/>
      <c r="Z316" s="790"/>
      <c r="AA316" s="790"/>
      <c r="AB316" s="790"/>
      <c r="AC316" s="790"/>
      <c r="AD316" s="790"/>
      <c r="AE316" s="790"/>
      <c r="AF316" s="790"/>
      <c r="AG316" s="790"/>
      <c r="AH316" s="790"/>
      <c r="AI316" s="790"/>
      <c r="AJ316" s="790"/>
      <c r="AK316" s="790"/>
      <c r="AL316" s="790"/>
      <c r="AM316" s="790"/>
      <c r="AN316" s="790"/>
      <c r="AO316" s="790"/>
      <c r="AP316" s="790"/>
      <c r="AQ316" s="790"/>
      <c r="AR316" s="790"/>
      <c r="AS316" s="790"/>
      <c r="AT316" s="790"/>
      <c r="AU316" s="790"/>
      <c r="AV316" s="790"/>
      <c r="AW316" s="790"/>
      <c r="AX316" s="790"/>
      <c r="AY316" s="790"/>
      <c r="AZ316" s="790"/>
      <c r="BA316" s="790"/>
      <c r="BB316" s="790"/>
      <c r="BC316" s="790"/>
      <c r="BD316" s="790"/>
      <c r="BE316" s="790"/>
      <c r="BF316" s="790"/>
      <c r="BG316" s="790"/>
      <c r="BH316" s="790"/>
      <c r="BI316" s="790"/>
      <c r="BJ316" s="790"/>
      <c r="BK316" s="790"/>
      <c r="BL316" s="790"/>
      <c r="BM316" s="790"/>
      <c r="BN316" s="790"/>
      <c r="BO316" s="790"/>
      <c r="BP316" s="790"/>
      <c r="BQ316" s="790"/>
      <c r="BR316" s="790"/>
      <c r="BS316" s="790"/>
      <c r="BT316" s="790"/>
      <c r="BU316" s="790"/>
      <c r="BV316" s="790"/>
      <c r="BW316" s="790"/>
      <c r="BX316" s="790"/>
      <c r="BY316" s="790"/>
      <c r="BZ316" s="790"/>
      <c r="CA316" s="790"/>
      <c r="CB316" s="790"/>
      <c r="CC316" s="790"/>
      <c r="CD316" s="790"/>
      <c r="CE316" s="790"/>
      <c r="CF316" s="790"/>
      <c r="CG316" s="790"/>
      <c r="CH316" s="790"/>
      <c r="CI316" s="790"/>
      <c r="CJ316" s="790"/>
      <c r="CK316" s="790"/>
      <c r="CL316" s="790"/>
      <c r="CM316" s="790"/>
      <c r="CN316" s="790"/>
      <c r="CO316" s="790"/>
      <c r="CP316" s="790"/>
      <c r="CQ316" s="790"/>
      <c r="CR316" s="790"/>
      <c r="CS316" s="790"/>
      <c r="CT316" s="790"/>
      <c r="CU316" s="790"/>
      <c r="CV316" s="790"/>
      <c r="CW316" s="790"/>
      <c r="CX316" s="790"/>
      <c r="CY316" s="790"/>
      <c r="CZ316" s="790"/>
      <c r="DA316" s="790"/>
      <c r="DB316" s="790"/>
      <c r="DC316" s="790"/>
      <c r="DD316" s="790"/>
      <c r="DE316" s="790"/>
      <c r="DF316" s="790"/>
      <c r="DG316" s="790"/>
      <c r="DH316" s="790"/>
      <c r="DI316" s="790"/>
      <c r="DJ316" s="790"/>
      <c r="DK316" s="790"/>
      <c r="DL316" s="790"/>
      <c r="DM316" s="790"/>
      <c r="DN316" s="790"/>
      <c r="DO316" s="790"/>
      <c r="DP316" s="790"/>
      <c r="DQ316" s="790"/>
      <c r="DR316" s="790"/>
      <c r="DS316" s="790"/>
      <c r="DT316" s="790"/>
      <c r="DU316" s="790"/>
      <c r="DV316" s="790"/>
      <c r="DW316" s="790"/>
      <c r="DX316" s="790"/>
      <c r="DY316" s="790"/>
      <c r="DZ316" s="790"/>
      <c r="EA316" s="790"/>
      <c r="EB316" s="790"/>
      <c r="EC316" s="790"/>
      <c r="ED316" s="790"/>
      <c r="EE316" s="790"/>
      <c r="EF316" s="790"/>
      <c r="EG316" s="790"/>
      <c r="EH316" s="790"/>
      <c r="EI316" s="790"/>
      <c r="EJ316" s="790"/>
      <c r="EK316" s="790"/>
      <c r="EL316" s="790"/>
      <c r="EM316" s="790"/>
      <c r="EN316" s="790"/>
      <c r="EO316" s="790"/>
      <c r="EP316" s="790"/>
      <c r="EQ316" s="790"/>
      <c r="ER316" s="790"/>
      <c r="ES316" s="790"/>
      <c r="ET316" s="790"/>
      <c r="EU316" s="790"/>
      <c r="EV316" s="790"/>
      <c r="EW316" s="790"/>
      <c r="EX316" s="790"/>
      <c r="EY316" s="790"/>
      <c r="EZ316" s="790"/>
      <c r="FA316" s="790"/>
      <c r="FB316" s="790"/>
      <c r="FC316" s="790"/>
      <c r="FD316" s="790"/>
      <c r="FE316" s="790"/>
      <c r="FF316" s="790"/>
      <c r="FG316" s="790"/>
      <c r="FH316" s="790"/>
      <c r="FI316" s="790"/>
      <c r="FJ316" s="790"/>
      <c r="FK316" s="790"/>
      <c r="FL316" s="790"/>
      <c r="FM316" s="790"/>
      <c r="FN316" s="790"/>
      <c r="FO316" s="790"/>
      <c r="FP316" s="790"/>
      <c r="FQ316" s="790"/>
      <c r="FR316" s="790"/>
      <c r="FS316" s="790"/>
      <c r="FT316" s="790"/>
      <c r="FU316" s="790"/>
      <c r="FV316" s="790"/>
      <c r="FW316" s="790"/>
      <c r="FX316" s="790"/>
      <c r="FY316" s="790"/>
      <c r="FZ316" s="790"/>
      <c r="GA316" s="790"/>
      <c r="GB316" s="790"/>
      <c r="GC316" s="790"/>
      <c r="GD316" s="790"/>
      <c r="GE316" s="790"/>
      <c r="GF316" s="790"/>
      <c r="GG316" s="790"/>
      <c r="GH316" s="790"/>
      <c r="GI316" s="790"/>
      <c r="GJ316" s="790"/>
      <c r="GK316" s="790"/>
      <c r="GL316" s="790"/>
      <c r="GM316" s="790"/>
      <c r="GN316" s="790"/>
      <c r="GO316" s="790"/>
      <c r="GP316" s="790"/>
      <c r="GQ316" s="790"/>
      <c r="GR316" s="790"/>
      <c r="GS316" s="790"/>
      <c r="GT316" s="790"/>
      <c r="GU316" s="790"/>
      <c r="GV316" s="790"/>
      <c r="GW316" s="790"/>
      <c r="GX316" s="790"/>
      <c r="GY316" s="790"/>
      <c r="GZ316" s="790"/>
      <c r="HA316" s="790"/>
      <c r="HB316" s="790"/>
      <c r="HC316" s="790"/>
      <c r="HD316" s="790"/>
      <c r="HE316" s="790"/>
      <c r="HF316" s="790"/>
      <c r="HG316" s="790"/>
      <c r="HH316" s="790"/>
      <c r="HI316" s="790"/>
      <c r="HJ316" s="790"/>
      <c r="HK316" s="790"/>
      <c r="HL316" s="790"/>
      <c r="HM316" s="790"/>
      <c r="HN316" s="790"/>
      <c r="HO316" s="790"/>
      <c r="HP316" s="790"/>
      <c r="HQ316" s="790"/>
      <c r="HR316" s="790"/>
      <c r="HS316" s="790"/>
      <c r="HT316" s="790"/>
      <c r="HU316" s="790"/>
      <c r="HV316" s="790"/>
      <c r="HW316" s="790"/>
      <c r="HX316" s="790"/>
      <c r="HY316" s="790"/>
      <c r="HZ316" s="790"/>
      <c r="IA316" s="790"/>
      <c r="IB316" s="790"/>
      <c r="IC316" s="790"/>
      <c r="ID316" s="790"/>
      <c r="IE316" s="790"/>
      <c r="IF316" s="790"/>
      <c r="IG316" s="790"/>
      <c r="IH316" s="790"/>
      <c r="II316" s="790"/>
      <c r="IJ316" s="790"/>
      <c r="IK316" s="790"/>
      <c r="IL316" s="790"/>
      <c r="IM316" s="790"/>
      <c r="IN316" s="790"/>
      <c r="IO316" s="790"/>
      <c r="IP316" s="790"/>
      <c r="IQ316" s="790"/>
      <c r="IR316" s="790"/>
      <c r="IS316" s="790"/>
      <c r="IT316" s="790"/>
      <c r="IU316" s="790"/>
      <c r="IV316" s="790"/>
    </row>
    <row r="317" spans="1:256" s="141" customFormat="1" ht="13.5" customHeight="1">
      <c r="A317" s="790"/>
      <c r="B317" s="790"/>
      <c r="C317" s="790"/>
      <c r="D317" s="790"/>
      <c r="E317" s="790"/>
      <c r="F317" s="790"/>
      <c r="G317" s="790"/>
      <c r="H317" s="790"/>
      <c r="I317" s="891"/>
      <c r="J317" s="790"/>
      <c r="K317" s="790"/>
      <c r="L317" s="790"/>
      <c r="M317" s="790"/>
      <c r="N317" s="790"/>
      <c r="O317" s="790"/>
      <c r="P317" s="790"/>
      <c r="Q317" s="790"/>
      <c r="R317" s="790"/>
      <c r="S317" s="790"/>
      <c r="T317" s="790"/>
      <c r="U317" s="790"/>
      <c r="V317" s="790"/>
      <c r="W317" s="790"/>
      <c r="X317" s="790"/>
      <c r="Y317" s="790"/>
      <c r="Z317" s="790"/>
      <c r="AA317" s="790"/>
      <c r="AB317" s="790"/>
      <c r="AC317" s="790"/>
      <c r="AD317" s="790"/>
      <c r="AE317" s="790"/>
      <c r="AF317" s="790"/>
      <c r="AG317" s="790"/>
      <c r="AH317" s="790"/>
      <c r="AI317" s="790"/>
      <c r="AJ317" s="790"/>
      <c r="AK317" s="790"/>
      <c r="AL317" s="790"/>
      <c r="AM317" s="790"/>
      <c r="AN317" s="790"/>
      <c r="AO317" s="790"/>
      <c r="AP317" s="790"/>
      <c r="AQ317" s="790"/>
      <c r="AR317" s="790"/>
      <c r="AS317" s="790"/>
      <c r="AT317" s="790"/>
      <c r="AU317" s="790"/>
      <c r="AV317" s="790"/>
      <c r="AW317" s="790"/>
      <c r="AX317" s="790"/>
      <c r="AY317" s="790"/>
      <c r="AZ317" s="790"/>
      <c r="BA317" s="790"/>
      <c r="BB317" s="790"/>
      <c r="BC317" s="790"/>
      <c r="BD317" s="790"/>
      <c r="BE317" s="790"/>
      <c r="BF317" s="790"/>
      <c r="BG317" s="790"/>
      <c r="BH317" s="790"/>
      <c r="BI317" s="790"/>
      <c r="BJ317" s="790"/>
      <c r="BK317" s="790"/>
      <c r="BL317" s="790"/>
      <c r="BM317" s="790"/>
      <c r="BN317" s="790"/>
      <c r="BO317" s="790"/>
      <c r="BP317" s="790"/>
      <c r="BQ317" s="790"/>
      <c r="BR317" s="790"/>
      <c r="BS317" s="790"/>
      <c r="BT317" s="790"/>
      <c r="BU317" s="790"/>
      <c r="BV317" s="790"/>
      <c r="BW317" s="790"/>
      <c r="BX317" s="790"/>
      <c r="BY317" s="790"/>
      <c r="BZ317" s="790"/>
      <c r="CA317" s="790"/>
      <c r="CB317" s="790"/>
      <c r="CC317" s="790"/>
      <c r="CD317" s="790"/>
      <c r="CE317" s="790"/>
      <c r="CF317" s="790"/>
      <c r="CG317" s="790"/>
      <c r="CH317" s="790"/>
      <c r="CI317" s="790"/>
      <c r="CJ317" s="790"/>
      <c r="CK317" s="790"/>
      <c r="CL317" s="790"/>
      <c r="CM317" s="790"/>
      <c r="CN317" s="790"/>
      <c r="CO317" s="790"/>
      <c r="CP317" s="790"/>
      <c r="CQ317" s="790"/>
      <c r="CR317" s="790"/>
      <c r="CS317" s="790"/>
      <c r="CT317" s="790"/>
      <c r="CU317" s="790"/>
      <c r="CV317" s="790"/>
      <c r="CW317" s="790"/>
      <c r="CX317" s="790"/>
      <c r="CY317" s="790"/>
      <c r="CZ317" s="790"/>
      <c r="DA317" s="790"/>
      <c r="DB317" s="790"/>
      <c r="DC317" s="790"/>
      <c r="DD317" s="790"/>
      <c r="DE317" s="790"/>
      <c r="DF317" s="790"/>
      <c r="DG317" s="790"/>
      <c r="DH317" s="790"/>
      <c r="DI317" s="790"/>
      <c r="DJ317" s="790"/>
      <c r="DK317" s="790"/>
      <c r="DL317" s="790"/>
      <c r="DM317" s="790"/>
      <c r="DN317" s="790"/>
      <c r="DO317" s="790"/>
      <c r="DP317" s="790"/>
      <c r="DQ317" s="790"/>
      <c r="DR317" s="790"/>
      <c r="DS317" s="790"/>
      <c r="DT317" s="790"/>
      <c r="DU317" s="790"/>
      <c r="DV317" s="790"/>
      <c r="DW317" s="790"/>
      <c r="DX317" s="790"/>
      <c r="DY317" s="790"/>
      <c r="DZ317" s="790"/>
      <c r="EA317" s="790"/>
      <c r="EB317" s="790"/>
      <c r="EC317" s="790"/>
      <c r="ED317" s="790"/>
      <c r="EE317" s="790"/>
      <c r="EF317" s="790"/>
      <c r="EG317" s="790"/>
      <c r="EH317" s="790"/>
      <c r="EI317" s="790"/>
      <c r="EJ317" s="790"/>
      <c r="EK317" s="790"/>
      <c r="EL317" s="790"/>
      <c r="EM317" s="790"/>
      <c r="EN317" s="790"/>
      <c r="EO317" s="790"/>
      <c r="EP317" s="790"/>
      <c r="EQ317" s="790"/>
      <c r="ER317" s="790"/>
      <c r="ES317" s="790"/>
      <c r="ET317" s="790"/>
      <c r="EU317" s="790"/>
      <c r="EV317" s="790"/>
      <c r="EW317" s="790"/>
      <c r="EX317" s="790"/>
      <c r="EY317" s="790"/>
      <c r="EZ317" s="790"/>
      <c r="FA317" s="790"/>
      <c r="FB317" s="790"/>
      <c r="FC317" s="790"/>
      <c r="FD317" s="790"/>
      <c r="FE317" s="790"/>
      <c r="FF317" s="790"/>
      <c r="FG317" s="790"/>
      <c r="FH317" s="790"/>
      <c r="FI317" s="790"/>
      <c r="FJ317" s="790"/>
      <c r="FK317" s="790"/>
      <c r="FL317" s="790"/>
      <c r="FM317" s="790"/>
      <c r="FN317" s="790"/>
      <c r="FO317" s="790"/>
      <c r="FP317" s="790"/>
      <c r="FQ317" s="790"/>
      <c r="FR317" s="790"/>
      <c r="FS317" s="790"/>
      <c r="FT317" s="790"/>
      <c r="FU317" s="790"/>
      <c r="FV317" s="790"/>
      <c r="FW317" s="790"/>
      <c r="FX317" s="790"/>
      <c r="FY317" s="790"/>
      <c r="FZ317" s="790"/>
      <c r="GA317" s="790"/>
      <c r="GB317" s="790"/>
      <c r="GC317" s="790"/>
      <c r="GD317" s="790"/>
      <c r="GE317" s="790"/>
      <c r="GF317" s="790"/>
      <c r="GG317" s="790"/>
      <c r="GH317" s="790"/>
      <c r="GI317" s="790"/>
      <c r="GJ317" s="790"/>
      <c r="GK317" s="790"/>
      <c r="GL317" s="790"/>
      <c r="GM317" s="790"/>
      <c r="GN317" s="790"/>
      <c r="GO317" s="790"/>
      <c r="GP317" s="790"/>
      <c r="GQ317" s="790"/>
      <c r="GR317" s="790"/>
      <c r="GS317" s="790"/>
      <c r="GT317" s="790"/>
      <c r="GU317" s="790"/>
      <c r="GV317" s="790"/>
      <c r="GW317" s="790"/>
      <c r="GX317" s="790"/>
      <c r="GY317" s="790"/>
      <c r="GZ317" s="790"/>
      <c r="HA317" s="790"/>
      <c r="HB317" s="790"/>
      <c r="HC317" s="790"/>
      <c r="HD317" s="790"/>
      <c r="HE317" s="790"/>
      <c r="HF317" s="790"/>
      <c r="HG317" s="790"/>
      <c r="HH317" s="790"/>
      <c r="HI317" s="790"/>
      <c r="HJ317" s="790"/>
      <c r="HK317" s="790"/>
      <c r="HL317" s="790"/>
      <c r="HM317" s="790"/>
      <c r="HN317" s="790"/>
      <c r="HO317" s="790"/>
      <c r="HP317" s="790"/>
      <c r="HQ317" s="790"/>
      <c r="HR317" s="790"/>
      <c r="HS317" s="790"/>
      <c r="HT317" s="790"/>
      <c r="HU317" s="790"/>
      <c r="HV317" s="790"/>
      <c r="HW317" s="790"/>
      <c r="HX317" s="790"/>
      <c r="HY317" s="790"/>
      <c r="HZ317" s="790"/>
      <c r="IA317" s="790"/>
      <c r="IB317" s="790"/>
      <c r="IC317" s="790"/>
      <c r="ID317" s="790"/>
      <c r="IE317" s="790"/>
      <c r="IF317" s="790"/>
      <c r="IG317" s="790"/>
      <c r="IH317" s="790"/>
      <c r="II317" s="790"/>
      <c r="IJ317" s="790"/>
      <c r="IK317" s="790"/>
      <c r="IL317" s="790"/>
      <c r="IM317" s="790"/>
      <c r="IN317" s="790"/>
      <c r="IO317" s="790"/>
      <c r="IP317" s="790"/>
      <c r="IQ317" s="790"/>
      <c r="IR317" s="790"/>
      <c r="IS317" s="790"/>
      <c r="IT317" s="790"/>
      <c r="IU317" s="790"/>
      <c r="IV317" s="790"/>
    </row>
    <row r="318" spans="1:256" s="141" customFormat="1" ht="13.5" customHeight="1">
      <c r="A318" s="790"/>
      <c r="B318" s="790"/>
      <c r="C318" s="790"/>
      <c r="D318" s="790"/>
      <c r="E318" s="790"/>
      <c r="F318" s="790"/>
      <c r="G318" s="790"/>
      <c r="H318" s="790"/>
      <c r="I318" s="891"/>
      <c r="J318" s="790"/>
      <c r="K318" s="790"/>
      <c r="L318" s="790"/>
      <c r="M318" s="790"/>
      <c r="N318" s="790"/>
      <c r="O318" s="790"/>
      <c r="P318" s="790"/>
      <c r="Q318" s="790"/>
      <c r="R318" s="790"/>
      <c r="S318" s="790"/>
      <c r="T318" s="790"/>
      <c r="U318" s="790"/>
      <c r="V318" s="790"/>
      <c r="W318" s="790"/>
      <c r="X318" s="790"/>
      <c r="Y318" s="790"/>
      <c r="Z318" s="790"/>
      <c r="AA318" s="790"/>
      <c r="AB318" s="790"/>
      <c r="AC318" s="790"/>
      <c r="AD318" s="790"/>
      <c r="AE318" s="790"/>
      <c r="AF318" s="790"/>
      <c r="AG318" s="790"/>
      <c r="AH318" s="790"/>
      <c r="AI318" s="790"/>
      <c r="AJ318" s="790"/>
      <c r="AK318" s="790"/>
      <c r="AL318" s="790"/>
      <c r="AM318" s="790"/>
      <c r="AN318" s="790"/>
      <c r="AO318" s="790"/>
      <c r="AP318" s="790"/>
      <c r="AQ318" s="790"/>
      <c r="AR318" s="790"/>
      <c r="AS318" s="790"/>
      <c r="AT318" s="790"/>
      <c r="AU318" s="790"/>
      <c r="AV318" s="790"/>
      <c r="AW318" s="790"/>
      <c r="AX318" s="790"/>
      <c r="AY318" s="790"/>
      <c r="AZ318" s="790"/>
      <c r="BA318" s="790"/>
      <c r="BB318" s="790"/>
      <c r="BC318" s="790"/>
      <c r="BD318" s="790"/>
      <c r="BE318" s="790"/>
      <c r="BF318" s="790"/>
      <c r="BG318" s="790"/>
      <c r="BH318" s="790"/>
      <c r="BI318" s="790"/>
      <c r="BJ318" s="790"/>
      <c r="BK318" s="790"/>
      <c r="BL318" s="790"/>
      <c r="BM318" s="790"/>
      <c r="BN318" s="790"/>
      <c r="BO318" s="790"/>
      <c r="BP318" s="790"/>
      <c r="BQ318" s="790"/>
      <c r="BR318" s="790"/>
      <c r="BS318" s="790"/>
      <c r="BT318" s="790"/>
      <c r="BU318" s="790"/>
      <c r="BV318" s="790"/>
      <c r="BW318" s="790"/>
      <c r="BX318" s="790"/>
      <c r="BY318" s="790"/>
      <c r="BZ318" s="790"/>
      <c r="CA318" s="790"/>
      <c r="CB318" s="790"/>
      <c r="CC318" s="790"/>
      <c r="CD318" s="790"/>
      <c r="CE318" s="790"/>
      <c r="CF318" s="790"/>
      <c r="CG318" s="790"/>
      <c r="CH318" s="790"/>
      <c r="CI318" s="790"/>
      <c r="CJ318" s="790"/>
      <c r="CK318" s="790"/>
      <c r="CL318" s="790"/>
      <c r="CM318" s="790"/>
      <c r="CN318" s="790"/>
      <c r="CO318" s="790"/>
      <c r="CP318" s="790"/>
      <c r="CQ318" s="790"/>
      <c r="CR318" s="790"/>
      <c r="CS318" s="790"/>
      <c r="CT318" s="790"/>
      <c r="CU318" s="790"/>
      <c r="CV318" s="790"/>
      <c r="CW318" s="790"/>
      <c r="CX318" s="790"/>
      <c r="CY318" s="790"/>
      <c r="CZ318" s="790"/>
      <c r="DA318" s="790"/>
      <c r="DB318" s="790"/>
      <c r="DC318" s="790"/>
      <c r="DD318" s="790"/>
      <c r="DE318" s="790"/>
      <c r="DF318" s="790"/>
      <c r="DG318" s="790"/>
      <c r="DH318" s="790"/>
      <c r="DI318" s="790"/>
      <c r="DJ318" s="790"/>
      <c r="DK318" s="790"/>
      <c r="DL318" s="790"/>
      <c r="DM318" s="790"/>
      <c r="DN318" s="790"/>
      <c r="DO318" s="790"/>
      <c r="DP318" s="790"/>
      <c r="DQ318" s="790"/>
      <c r="DR318" s="790"/>
      <c r="DS318" s="790"/>
      <c r="DT318" s="790"/>
      <c r="DU318" s="790"/>
      <c r="DV318" s="790"/>
      <c r="DW318" s="790"/>
      <c r="DX318" s="790"/>
      <c r="DY318" s="790"/>
      <c r="DZ318" s="790"/>
      <c r="EA318" s="790"/>
      <c r="EB318" s="790"/>
      <c r="EC318" s="790"/>
      <c r="ED318" s="790"/>
      <c r="EE318" s="790"/>
      <c r="EF318" s="790"/>
      <c r="EG318" s="790"/>
      <c r="EH318" s="790"/>
      <c r="EI318" s="790"/>
      <c r="EJ318" s="790"/>
      <c r="EK318" s="790"/>
      <c r="EL318" s="790"/>
      <c r="EM318" s="790"/>
      <c r="EN318" s="790"/>
      <c r="EO318" s="790"/>
      <c r="EP318" s="790"/>
      <c r="EQ318" s="790"/>
      <c r="ER318" s="790"/>
      <c r="ES318" s="790"/>
      <c r="ET318" s="790"/>
      <c r="EU318" s="790"/>
      <c r="EV318" s="790"/>
      <c r="EW318" s="790"/>
      <c r="EX318" s="790"/>
      <c r="EY318" s="790"/>
      <c r="EZ318" s="790"/>
      <c r="FA318" s="790"/>
      <c r="FB318" s="790"/>
      <c r="FC318" s="790"/>
      <c r="FD318" s="790"/>
      <c r="FE318" s="790"/>
      <c r="FF318" s="790"/>
      <c r="FG318" s="790"/>
      <c r="FH318" s="790"/>
      <c r="FI318" s="790"/>
      <c r="FJ318" s="790"/>
      <c r="FK318" s="790"/>
      <c r="FL318" s="790"/>
      <c r="FM318" s="790"/>
      <c r="FN318" s="790"/>
      <c r="FO318" s="790"/>
      <c r="FP318" s="790"/>
      <c r="FQ318" s="790"/>
      <c r="FR318" s="790"/>
      <c r="FS318" s="790"/>
      <c r="FT318" s="790"/>
      <c r="FU318" s="790"/>
      <c r="FV318" s="790"/>
      <c r="FW318" s="790"/>
      <c r="FX318" s="790"/>
      <c r="FY318" s="790"/>
      <c r="FZ318" s="790"/>
      <c r="GA318" s="790"/>
      <c r="GB318" s="790"/>
      <c r="GC318" s="790"/>
      <c r="GD318" s="790"/>
      <c r="GE318" s="790"/>
      <c r="GF318" s="790"/>
      <c r="GG318" s="790"/>
      <c r="GH318" s="790"/>
      <c r="GI318" s="790"/>
      <c r="GJ318" s="790"/>
      <c r="GK318" s="790"/>
      <c r="GL318" s="790"/>
      <c r="GM318" s="790"/>
      <c r="GN318" s="790"/>
      <c r="GO318" s="790"/>
      <c r="GP318" s="790"/>
      <c r="GQ318" s="790"/>
      <c r="GR318" s="790"/>
      <c r="GS318" s="790"/>
      <c r="GT318" s="790"/>
      <c r="GU318" s="790"/>
      <c r="GV318" s="790"/>
      <c r="GW318" s="790"/>
      <c r="GX318" s="790"/>
      <c r="GY318" s="790"/>
      <c r="GZ318" s="790"/>
      <c r="HA318" s="790"/>
      <c r="HB318" s="790"/>
      <c r="HC318" s="790"/>
      <c r="HD318" s="790"/>
      <c r="HE318" s="790"/>
      <c r="HF318" s="790"/>
      <c r="HG318" s="790"/>
      <c r="HH318" s="790"/>
      <c r="HI318" s="790"/>
      <c r="HJ318" s="790"/>
      <c r="HK318" s="790"/>
      <c r="HL318" s="790"/>
      <c r="HM318" s="790"/>
      <c r="HN318" s="790"/>
      <c r="HO318" s="790"/>
      <c r="HP318" s="790"/>
      <c r="HQ318" s="790"/>
      <c r="HR318" s="790"/>
      <c r="HS318" s="790"/>
      <c r="HT318" s="790"/>
      <c r="HU318" s="790"/>
      <c r="HV318" s="790"/>
      <c r="HW318" s="790"/>
      <c r="HX318" s="790"/>
      <c r="HY318" s="790"/>
      <c r="HZ318" s="790"/>
      <c r="IA318" s="790"/>
      <c r="IB318" s="790"/>
      <c r="IC318" s="790"/>
      <c r="ID318" s="790"/>
      <c r="IE318" s="790"/>
      <c r="IF318" s="790"/>
      <c r="IG318" s="790"/>
      <c r="IH318" s="790"/>
      <c r="II318" s="790"/>
      <c r="IJ318" s="790"/>
      <c r="IK318" s="790"/>
      <c r="IL318" s="790"/>
      <c r="IM318" s="790"/>
      <c r="IN318" s="790"/>
      <c r="IO318" s="790"/>
      <c r="IP318" s="790"/>
      <c r="IQ318" s="790"/>
      <c r="IR318" s="790"/>
      <c r="IS318" s="790"/>
      <c r="IT318" s="790"/>
      <c r="IU318" s="790"/>
      <c r="IV318" s="790"/>
    </row>
    <row r="319" spans="1:256" ht="13.5" customHeight="1">
      <c r="I319" s="891"/>
    </row>
    <row r="320" spans="1:256" s="473" customFormat="1" ht="27" customHeight="1">
      <c r="A320" s="790"/>
      <c r="B320" s="790"/>
      <c r="C320" s="790"/>
      <c r="D320" s="790"/>
      <c r="E320" s="790"/>
      <c r="F320" s="790"/>
      <c r="G320" s="790"/>
      <c r="H320" s="790"/>
      <c r="I320" s="891"/>
      <c r="J320" s="790"/>
      <c r="K320" s="790"/>
      <c r="L320" s="790"/>
      <c r="M320" s="790"/>
      <c r="N320" s="790"/>
      <c r="O320" s="790"/>
      <c r="P320" s="790"/>
      <c r="Q320" s="790"/>
      <c r="R320" s="790"/>
      <c r="S320" s="790"/>
      <c r="T320" s="790"/>
      <c r="U320" s="790"/>
      <c r="V320" s="790"/>
      <c r="W320" s="790"/>
      <c r="X320" s="790"/>
      <c r="Y320" s="790"/>
      <c r="Z320" s="790"/>
      <c r="AA320" s="790"/>
      <c r="AB320" s="790"/>
      <c r="AC320" s="790"/>
      <c r="AD320" s="790"/>
      <c r="AE320" s="790"/>
      <c r="AF320" s="790"/>
      <c r="AG320" s="790"/>
      <c r="AH320" s="790"/>
      <c r="AI320" s="790"/>
      <c r="AJ320" s="790"/>
      <c r="AK320" s="790"/>
      <c r="AL320" s="790"/>
      <c r="AM320" s="790"/>
      <c r="AN320" s="790"/>
      <c r="AO320" s="790"/>
      <c r="AP320" s="790"/>
      <c r="AQ320" s="790"/>
      <c r="AR320" s="790"/>
      <c r="AS320" s="790"/>
      <c r="AT320" s="790"/>
      <c r="AU320" s="790"/>
      <c r="AV320" s="790"/>
      <c r="AW320" s="790"/>
      <c r="AX320" s="790"/>
      <c r="AY320" s="790"/>
      <c r="AZ320" s="790"/>
      <c r="BA320" s="790"/>
      <c r="BB320" s="790"/>
      <c r="BC320" s="790"/>
      <c r="BD320" s="790"/>
      <c r="BE320" s="790"/>
      <c r="BF320" s="790"/>
      <c r="BG320" s="790"/>
      <c r="BH320" s="790"/>
      <c r="BI320" s="790"/>
      <c r="BJ320" s="790"/>
      <c r="BK320" s="790"/>
      <c r="BL320" s="790"/>
      <c r="BM320" s="790"/>
      <c r="BN320" s="790"/>
      <c r="BO320" s="790"/>
      <c r="BP320" s="790"/>
      <c r="BQ320" s="790"/>
      <c r="BR320" s="790"/>
      <c r="BS320" s="790"/>
      <c r="BT320" s="790"/>
      <c r="BU320" s="790"/>
      <c r="BV320" s="790"/>
      <c r="BW320" s="790"/>
      <c r="BX320" s="790"/>
      <c r="BY320" s="790"/>
      <c r="BZ320" s="790"/>
      <c r="CA320" s="790"/>
      <c r="CB320" s="790"/>
      <c r="CC320" s="790"/>
      <c r="CD320" s="790"/>
      <c r="CE320" s="790"/>
      <c r="CF320" s="790"/>
      <c r="CG320" s="790"/>
      <c r="CH320" s="790"/>
      <c r="CI320" s="790"/>
      <c r="CJ320" s="790"/>
      <c r="CK320" s="790"/>
      <c r="CL320" s="790"/>
      <c r="CM320" s="790"/>
      <c r="CN320" s="790"/>
      <c r="CO320" s="790"/>
      <c r="CP320" s="790"/>
      <c r="CQ320" s="790"/>
      <c r="CR320" s="790"/>
      <c r="CS320" s="790"/>
      <c r="CT320" s="790"/>
      <c r="CU320" s="790"/>
      <c r="CV320" s="790"/>
      <c r="CW320" s="790"/>
      <c r="CX320" s="790"/>
      <c r="CY320" s="790"/>
      <c r="CZ320" s="790"/>
      <c r="DA320" s="790"/>
      <c r="DB320" s="790"/>
      <c r="DC320" s="790"/>
      <c r="DD320" s="790"/>
      <c r="DE320" s="790"/>
      <c r="DF320" s="790"/>
      <c r="DG320" s="790"/>
      <c r="DH320" s="790"/>
      <c r="DI320" s="790"/>
      <c r="DJ320" s="790"/>
      <c r="DK320" s="790"/>
      <c r="DL320" s="790"/>
      <c r="DM320" s="790"/>
      <c r="DN320" s="790"/>
      <c r="DO320" s="790"/>
      <c r="DP320" s="790"/>
      <c r="DQ320" s="790"/>
      <c r="DR320" s="790"/>
      <c r="DS320" s="790"/>
      <c r="DT320" s="790"/>
      <c r="DU320" s="790"/>
      <c r="DV320" s="790"/>
      <c r="DW320" s="790"/>
      <c r="DX320" s="790"/>
      <c r="DY320" s="790"/>
      <c r="DZ320" s="790"/>
      <c r="EA320" s="790"/>
      <c r="EB320" s="790"/>
      <c r="EC320" s="790"/>
      <c r="ED320" s="790"/>
      <c r="EE320" s="790"/>
      <c r="EF320" s="790"/>
      <c r="EG320" s="790"/>
      <c r="EH320" s="790"/>
      <c r="EI320" s="790"/>
      <c r="EJ320" s="790"/>
      <c r="EK320" s="790"/>
      <c r="EL320" s="790"/>
      <c r="EM320" s="790"/>
      <c r="EN320" s="790"/>
      <c r="EO320" s="790"/>
      <c r="EP320" s="790"/>
      <c r="EQ320" s="790"/>
      <c r="ER320" s="790"/>
      <c r="ES320" s="790"/>
      <c r="ET320" s="790"/>
      <c r="EU320" s="790"/>
      <c r="EV320" s="790"/>
      <c r="EW320" s="790"/>
      <c r="EX320" s="790"/>
      <c r="EY320" s="790"/>
      <c r="EZ320" s="790"/>
      <c r="FA320" s="790"/>
      <c r="FB320" s="790"/>
      <c r="FC320" s="790"/>
      <c r="FD320" s="790"/>
      <c r="FE320" s="790"/>
      <c r="FF320" s="790"/>
      <c r="FG320" s="790"/>
      <c r="FH320" s="790"/>
      <c r="FI320" s="790"/>
      <c r="FJ320" s="790"/>
      <c r="FK320" s="790"/>
      <c r="FL320" s="790"/>
      <c r="FM320" s="790"/>
      <c r="FN320" s="790"/>
      <c r="FO320" s="790"/>
      <c r="FP320" s="790"/>
      <c r="FQ320" s="790"/>
      <c r="FR320" s="790"/>
      <c r="FS320" s="790"/>
      <c r="FT320" s="790"/>
      <c r="FU320" s="790"/>
      <c r="FV320" s="790"/>
      <c r="FW320" s="790"/>
      <c r="FX320" s="790"/>
      <c r="FY320" s="790"/>
      <c r="FZ320" s="790"/>
      <c r="GA320" s="790"/>
      <c r="GB320" s="790"/>
      <c r="GC320" s="790"/>
      <c r="GD320" s="790"/>
      <c r="GE320" s="790"/>
      <c r="GF320" s="790"/>
      <c r="GG320" s="790"/>
      <c r="GH320" s="790"/>
      <c r="GI320" s="790"/>
      <c r="GJ320" s="790"/>
      <c r="GK320" s="790"/>
      <c r="GL320" s="790"/>
      <c r="GM320" s="790"/>
      <c r="GN320" s="790"/>
      <c r="GO320" s="790"/>
      <c r="GP320" s="790"/>
      <c r="GQ320" s="790"/>
      <c r="GR320" s="790"/>
      <c r="GS320" s="790"/>
      <c r="GT320" s="790"/>
      <c r="GU320" s="790"/>
      <c r="GV320" s="790"/>
      <c r="GW320" s="790"/>
      <c r="GX320" s="790"/>
      <c r="GY320" s="790"/>
      <c r="GZ320" s="790"/>
      <c r="HA320" s="790"/>
      <c r="HB320" s="790"/>
      <c r="HC320" s="790"/>
      <c r="HD320" s="790"/>
      <c r="HE320" s="790"/>
      <c r="HF320" s="790"/>
      <c r="HG320" s="790"/>
      <c r="HH320" s="790"/>
      <c r="HI320" s="790"/>
      <c r="HJ320" s="790"/>
      <c r="HK320" s="790"/>
      <c r="HL320" s="790"/>
      <c r="HM320" s="790"/>
      <c r="HN320" s="790"/>
      <c r="HO320" s="790"/>
      <c r="HP320" s="790"/>
      <c r="HQ320" s="790"/>
      <c r="HR320" s="790"/>
      <c r="HS320" s="790"/>
      <c r="HT320" s="790"/>
      <c r="HU320" s="790"/>
      <c r="HV320" s="790"/>
      <c r="HW320" s="790"/>
      <c r="HX320" s="790"/>
      <c r="HY320" s="790"/>
      <c r="HZ320" s="790"/>
      <c r="IA320" s="790"/>
      <c r="IB320" s="790"/>
      <c r="IC320" s="790"/>
      <c r="ID320" s="790"/>
      <c r="IE320" s="790"/>
      <c r="IF320" s="790"/>
      <c r="IG320" s="790"/>
      <c r="IH320" s="790"/>
      <c r="II320" s="790"/>
      <c r="IJ320" s="790"/>
      <c r="IK320" s="790"/>
      <c r="IL320" s="790"/>
      <c r="IM320" s="790"/>
      <c r="IN320" s="790"/>
      <c r="IO320" s="790"/>
      <c r="IP320" s="790"/>
      <c r="IQ320" s="790"/>
      <c r="IR320" s="790"/>
      <c r="IS320" s="790"/>
      <c r="IT320" s="790"/>
      <c r="IU320" s="790"/>
      <c r="IV320" s="790"/>
    </row>
    <row r="321" spans="9:9" ht="13.5" customHeight="1">
      <c r="I321" s="891"/>
    </row>
    <row r="322" spans="9:9" ht="13.5" customHeight="1">
      <c r="I322" s="891"/>
    </row>
    <row r="323" spans="9:9" ht="27" customHeight="1">
      <c r="I323" s="887"/>
    </row>
    <row r="324" spans="9:9" ht="21" customHeight="1">
      <c r="I324" s="891"/>
    </row>
    <row r="325" spans="9:9">
      <c r="I325" s="891"/>
    </row>
    <row r="326" spans="9:9" ht="13.5" customHeight="1">
      <c r="I326" s="891"/>
    </row>
    <row r="327" spans="9:9" ht="13.5" customHeight="1">
      <c r="I327" s="891"/>
    </row>
    <row r="328" spans="9:9" ht="13.5" customHeight="1">
      <c r="I328" s="891"/>
    </row>
    <row r="329" spans="9:9" ht="27" customHeight="1">
      <c r="I329" s="891"/>
    </row>
    <row r="330" spans="9:9" ht="93.75" customHeight="1">
      <c r="I330" s="891"/>
    </row>
    <row r="331" spans="9:9" ht="13.5" customHeight="1">
      <c r="I331" s="887"/>
    </row>
    <row r="332" spans="9:9" ht="13.5" customHeight="1">
      <c r="I332" s="891"/>
    </row>
    <row r="333" spans="9:9">
      <c r="I333" s="891"/>
    </row>
    <row r="334" spans="9:9">
      <c r="I334" s="891"/>
    </row>
    <row r="335" spans="9:9">
      <c r="I335" s="891"/>
    </row>
    <row r="336" spans="9:9">
      <c r="I336" s="891"/>
    </row>
    <row r="337" spans="9:9">
      <c r="I337" s="891"/>
    </row>
    <row r="338" spans="9:9">
      <c r="I338" s="891"/>
    </row>
    <row r="339" spans="9:9" ht="11.25">
      <c r="I339" s="887"/>
    </row>
    <row r="340" spans="9:9">
      <c r="I340" s="891"/>
    </row>
    <row r="341" spans="9:9">
      <c r="I341" s="891"/>
    </row>
    <row r="342" spans="9:9">
      <c r="I342" s="891"/>
    </row>
    <row r="343" spans="9:9">
      <c r="I343" s="891"/>
    </row>
    <row r="344" spans="9:9">
      <c r="I344" s="891"/>
    </row>
    <row r="345" spans="9:9">
      <c r="I345" s="891"/>
    </row>
    <row r="346" spans="9:9">
      <c r="I346" s="891"/>
    </row>
    <row r="347" spans="9:9" ht="11.25">
      <c r="I347" s="887"/>
    </row>
    <row r="348" spans="9:9">
      <c r="I348" s="891"/>
    </row>
    <row r="349" spans="9:9">
      <c r="I349" s="891"/>
    </row>
    <row r="350" spans="9:9">
      <c r="I350" s="891"/>
    </row>
    <row r="351" spans="9:9">
      <c r="I351" s="891"/>
    </row>
    <row r="352" spans="9:9">
      <c r="I352" s="891"/>
    </row>
    <row r="353" spans="9:9">
      <c r="I353" s="891"/>
    </row>
    <row r="354" spans="9:9">
      <c r="I354" s="891"/>
    </row>
    <row r="355" spans="9:9" ht="11.25">
      <c r="I355" s="887"/>
    </row>
    <row r="356" spans="9:9">
      <c r="I356" s="891"/>
    </row>
    <row r="357" spans="9:9">
      <c r="I357" s="891"/>
    </row>
    <row r="358" spans="9:9">
      <c r="I358" s="891"/>
    </row>
    <row r="359" spans="9:9">
      <c r="I359" s="891"/>
    </row>
    <row r="360" spans="9:9">
      <c r="I360" s="891"/>
    </row>
    <row r="361" spans="9:9">
      <c r="I361" s="891"/>
    </row>
    <row r="362" spans="9:9">
      <c r="I362" s="891"/>
    </row>
    <row r="363" spans="9:9" ht="11.25">
      <c r="I363" s="887"/>
    </row>
    <row r="364" spans="9:9">
      <c r="I364" s="891"/>
    </row>
    <row r="365" spans="9:9">
      <c r="I365" s="891"/>
    </row>
    <row r="366" spans="9:9">
      <c r="I366" s="891"/>
    </row>
    <row r="367" spans="9:9">
      <c r="I367" s="891"/>
    </row>
    <row r="368" spans="9:9">
      <c r="I368" s="891"/>
    </row>
    <row r="369" spans="9:9">
      <c r="I369" s="891"/>
    </row>
    <row r="370" spans="9:9">
      <c r="I370" s="891"/>
    </row>
    <row r="371" spans="9:9" ht="11.25">
      <c r="I371" s="887"/>
    </row>
    <row r="372" spans="9:9">
      <c r="I372" s="891"/>
    </row>
    <row r="373" spans="9:9" ht="11.25">
      <c r="I373" s="887"/>
    </row>
    <row r="374" spans="9:9">
      <c r="I374" s="891"/>
    </row>
    <row r="375" spans="9:9" ht="11.25">
      <c r="I375" s="887"/>
    </row>
    <row r="376" spans="9:9">
      <c r="I376" s="127"/>
    </row>
    <row r="377" spans="9:9" ht="11.25">
      <c r="I377" s="887"/>
    </row>
    <row r="378" spans="9:9">
      <c r="I378" s="891"/>
    </row>
    <row r="379" spans="9:9" ht="11.25">
      <c r="I379" s="887"/>
    </row>
    <row r="380" spans="9:9">
      <c r="I380" s="891"/>
    </row>
    <row r="381" spans="9:9" ht="11.25">
      <c r="I381" s="887"/>
    </row>
    <row r="382" spans="9:9">
      <c r="I382" s="891"/>
    </row>
    <row r="383" spans="9:9" ht="11.25">
      <c r="I383" s="887"/>
    </row>
    <row r="384" spans="9:9">
      <c r="I384" s="891"/>
    </row>
    <row r="385" spans="9:9" ht="11.25">
      <c r="I385" s="887"/>
    </row>
    <row r="386" spans="9:9">
      <c r="I386" s="891"/>
    </row>
    <row r="387" spans="9:9" ht="11.25">
      <c r="I387" s="887"/>
    </row>
    <row r="388" spans="9:9">
      <c r="I388" s="883"/>
    </row>
    <row r="389" spans="9:9" ht="11.25">
      <c r="I389" s="887"/>
    </row>
    <row r="390" spans="9:9">
      <c r="I390" s="883"/>
    </row>
    <row r="391" spans="9:9" ht="11.25">
      <c r="I391" s="887"/>
    </row>
    <row r="392" spans="9:9">
      <c r="I392" s="883"/>
    </row>
    <row r="393" spans="9:9" ht="11.25">
      <c r="I393" s="887"/>
    </row>
    <row r="394" spans="9:9">
      <c r="I394" s="127"/>
    </row>
    <row r="395" spans="9:9" ht="11.25">
      <c r="I395" s="887"/>
    </row>
    <row r="396" spans="9:9">
      <c r="I396" s="891"/>
    </row>
    <row r="397" spans="9:9">
      <c r="I397" s="891"/>
    </row>
    <row r="398" spans="9:9">
      <c r="I398" s="891"/>
    </row>
    <row r="399" spans="9:9">
      <c r="I399" s="891"/>
    </row>
    <row r="400" spans="9:9">
      <c r="I400" s="891"/>
    </row>
    <row r="401" spans="9:9">
      <c r="I401" s="891"/>
    </row>
    <row r="402" spans="9:9">
      <c r="I402" s="891"/>
    </row>
    <row r="403" spans="9:9">
      <c r="I403" s="891"/>
    </row>
    <row r="404" spans="9:9">
      <c r="I404" s="891"/>
    </row>
    <row r="405" spans="9:9">
      <c r="I405" s="891"/>
    </row>
    <row r="406" spans="9:9">
      <c r="I406" s="891"/>
    </row>
    <row r="407" spans="9:9" ht="11.25">
      <c r="I407" s="887"/>
    </row>
    <row r="408" spans="9:9">
      <c r="I408" s="127"/>
    </row>
    <row r="409" spans="9:9" ht="11.25">
      <c r="I409" s="887"/>
    </row>
    <row r="410" spans="9:9">
      <c r="I410" s="891"/>
    </row>
    <row r="411" spans="9:9">
      <c r="I411" s="891"/>
    </row>
    <row r="412" spans="9:9">
      <c r="I412" s="891"/>
    </row>
    <row r="413" spans="9:9">
      <c r="I413" s="891"/>
    </row>
    <row r="414" spans="9:9">
      <c r="I414" s="891"/>
    </row>
    <row r="415" spans="9:9">
      <c r="I415" s="891"/>
    </row>
    <row r="416" spans="9:9">
      <c r="I416" s="891"/>
    </row>
    <row r="417" spans="9:9">
      <c r="I417" s="891"/>
    </row>
    <row r="418" spans="9:9">
      <c r="I418" s="891"/>
    </row>
    <row r="419" spans="9:9">
      <c r="I419" s="891"/>
    </row>
    <row r="420" spans="9:9">
      <c r="I420" s="891"/>
    </row>
    <row r="421" spans="9:9" ht="11.25">
      <c r="I421" s="887"/>
    </row>
    <row r="422" spans="9:9">
      <c r="I422" s="891"/>
    </row>
    <row r="423" spans="9:9">
      <c r="I423" s="891"/>
    </row>
    <row r="424" spans="9:9">
      <c r="I424" s="891"/>
    </row>
    <row r="425" spans="9:9">
      <c r="I425" s="891"/>
    </row>
    <row r="426" spans="9:9">
      <c r="I426" s="891"/>
    </row>
    <row r="427" spans="9:9">
      <c r="I427" s="891"/>
    </row>
    <row r="428" spans="9:9">
      <c r="I428" s="891"/>
    </row>
    <row r="429" spans="9:9">
      <c r="I429" s="891"/>
    </row>
    <row r="430" spans="9:9">
      <c r="I430" s="891"/>
    </row>
    <row r="431" spans="9:9">
      <c r="I431" s="891"/>
    </row>
    <row r="432" spans="9:9">
      <c r="I432" s="891"/>
    </row>
    <row r="433" spans="9:9" ht="11.25">
      <c r="I433" s="887"/>
    </row>
    <row r="434" spans="9:9">
      <c r="I434" s="891"/>
    </row>
    <row r="435" spans="9:9">
      <c r="I435" s="891"/>
    </row>
    <row r="436" spans="9:9">
      <c r="I436" s="891"/>
    </row>
    <row r="437" spans="9:9">
      <c r="I437" s="891"/>
    </row>
    <row r="438" spans="9:9">
      <c r="I438" s="891"/>
    </row>
    <row r="439" spans="9:9">
      <c r="I439" s="891"/>
    </row>
    <row r="440" spans="9:9">
      <c r="I440" s="891"/>
    </row>
    <row r="441" spans="9:9">
      <c r="I441" s="891"/>
    </row>
    <row r="442" spans="9:9">
      <c r="I442" s="891"/>
    </row>
    <row r="443" spans="9:9">
      <c r="I443" s="891"/>
    </row>
    <row r="444" spans="9:9">
      <c r="I444" s="891"/>
    </row>
    <row r="445" spans="9:9" ht="11.25">
      <c r="I445" s="887"/>
    </row>
    <row r="446" spans="9:9" ht="11.25">
      <c r="I446" s="887"/>
    </row>
    <row r="447" spans="9:9" ht="11.25">
      <c r="I447" s="887"/>
    </row>
    <row r="448" spans="9:9">
      <c r="I448" s="127"/>
    </row>
    <row r="449" spans="9:9" ht="11.25">
      <c r="I449" s="887"/>
    </row>
    <row r="450" spans="9:9">
      <c r="I450" s="883"/>
    </row>
    <row r="451" spans="9:9">
      <c r="I451" s="883"/>
    </row>
    <row r="453" spans="9:9" ht="11.25">
      <c r="I453" s="887"/>
    </row>
    <row r="454" spans="9:9">
      <c r="I454" s="891"/>
    </row>
    <row r="455" spans="9:9">
      <c r="I455" s="127"/>
    </row>
    <row r="456" spans="9:9">
      <c r="I456" s="127"/>
    </row>
    <row r="457" spans="9:9" ht="11.25">
      <c r="I457" s="887"/>
    </row>
    <row r="458" spans="9:9">
      <c r="I458" s="883"/>
    </row>
    <row r="459" spans="9:9" ht="11.25">
      <c r="I459" s="887"/>
    </row>
    <row r="460" spans="9:9" ht="11.25">
      <c r="I460" s="887"/>
    </row>
    <row r="461" spans="9:9">
      <c r="I461" s="891"/>
    </row>
    <row r="462" spans="9:9">
      <c r="I462" s="127"/>
    </row>
    <row r="463" spans="9:9" ht="11.25">
      <c r="I463" s="893"/>
    </row>
    <row r="464" spans="9:9" ht="11.25">
      <c r="I464" s="893"/>
    </row>
    <row r="465" spans="9:9" ht="11.25">
      <c r="I465" s="893"/>
    </row>
    <row r="466" spans="9:9" ht="11.25">
      <c r="I466" s="893"/>
    </row>
    <row r="467" spans="9:9" ht="11.25">
      <c r="I467" s="893"/>
    </row>
    <row r="468" spans="9:9" ht="11.25">
      <c r="I468" s="893"/>
    </row>
    <row r="469" spans="9:9" ht="11.25">
      <c r="I469" s="893"/>
    </row>
    <row r="470" spans="9:9" ht="11.25">
      <c r="I470" s="893"/>
    </row>
    <row r="471" spans="9:9" ht="11.25">
      <c r="I471" s="893"/>
    </row>
    <row r="472" spans="9:9" ht="11.25">
      <c r="I472" s="893"/>
    </row>
    <row r="473" spans="9:9" ht="11.25">
      <c r="I473" s="893"/>
    </row>
    <row r="474" spans="9:9" ht="11.25">
      <c r="I474" s="893"/>
    </row>
    <row r="475" spans="9:9" ht="11.25">
      <c r="I475" s="893"/>
    </row>
    <row r="476" spans="9:9" ht="11.25">
      <c r="I476" s="893"/>
    </row>
    <row r="477" spans="9:9">
      <c r="I477" s="126"/>
    </row>
    <row r="478" spans="9:9">
      <c r="I478" s="126"/>
    </row>
    <row r="479" spans="9:9">
      <c r="I479" s="126"/>
    </row>
    <row r="480" spans="9:9">
      <c r="I480" s="127"/>
    </row>
    <row r="481" spans="9:9" ht="11.25">
      <c r="I481" s="894"/>
    </row>
    <row r="482" spans="9:9" ht="11.25">
      <c r="I482" s="894"/>
    </row>
    <row r="483" spans="9:9">
      <c r="I483" s="127"/>
    </row>
    <row r="484" spans="9:9">
      <c r="I484" s="127"/>
    </row>
    <row r="485" spans="9:9">
      <c r="I485" s="127"/>
    </row>
  </sheetData>
  <sheetProtection algorithmName="SHA-512" hashValue="gy6xjPCT8sJIglTuND3xp3/Qj9JP6kbDJ/ARKyA2LJfzDVey5cLvjWK3xK5705rOrS3JEW9q25osLeRMW2ifBQ==" saltValue="yS7X8GlHpO16lRM2R6djgA==" spinCount="100000" sheet="1" objects="1" scenarios="1"/>
  <mergeCells count="11">
    <mergeCell ref="A161:G161"/>
    <mergeCell ref="A159:G159"/>
    <mergeCell ref="A3:D3"/>
    <mergeCell ref="A153:C153"/>
    <mergeCell ref="A156:G156"/>
    <mergeCell ref="A160:G160"/>
    <mergeCell ref="A2:D2"/>
    <mergeCell ref="E2:H2"/>
    <mergeCell ref="E3:H3"/>
    <mergeCell ref="A157:G157"/>
    <mergeCell ref="A158:G158"/>
  </mergeCells>
  <printOptions horizontalCentered="1"/>
  <pageMargins left="0.39370078740157483" right="0.39370078740157483" top="0.59055118110236227" bottom="0.19685039370078741" header="0" footer="0"/>
  <pageSetup paperSize="9" scale="64" fitToHeight="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V175"/>
  <sheetViews>
    <sheetView workbookViewId="0"/>
  </sheetViews>
  <sheetFormatPr defaultRowHeight="12.75"/>
  <cols>
    <col min="1" max="1" width="4.140625" style="471" customWidth="1"/>
    <col min="2" max="2" width="4.28515625" style="471" customWidth="1"/>
    <col min="3" max="3" width="14.42578125" style="471" customWidth="1"/>
    <col min="4" max="4" width="65" style="471" customWidth="1"/>
    <col min="5" max="5" width="6.7109375" style="471" customWidth="1"/>
    <col min="6" max="6" width="10.140625" style="471" customWidth="1"/>
    <col min="7" max="7" width="11.7109375" style="471" customWidth="1"/>
    <col min="8" max="8" width="15.7109375" style="471" customWidth="1"/>
    <col min="9" max="9" width="17.28515625" style="471" customWidth="1"/>
    <col min="10" max="10" width="19.140625" style="471" customWidth="1"/>
    <col min="11" max="256" width="9.140625" style="471"/>
    <col min="257" max="257" width="4.140625" style="471" customWidth="1"/>
    <col min="258" max="258" width="4.28515625" style="471" customWidth="1"/>
    <col min="259" max="259" width="14.42578125" style="471" customWidth="1"/>
    <col min="260" max="260" width="65" style="471" customWidth="1"/>
    <col min="261" max="261" width="6.7109375" style="471" customWidth="1"/>
    <col min="262" max="262" width="10.140625" style="471" customWidth="1"/>
    <col min="263" max="263" width="11.7109375" style="471" customWidth="1"/>
    <col min="264" max="264" width="15.7109375" style="471" customWidth="1"/>
    <col min="265" max="265" width="17.28515625" style="471" customWidth="1"/>
    <col min="266" max="266" width="10" style="471" bestFit="1" customWidth="1"/>
    <col min="267" max="512" width="9.140625" style="471"/>
    <col min="513" max="513" width="4.140625" style="471" customWidth="1"/>
    <col min="514" max="514" width="4.28515625" style="471" customWidth="1"/>
    <col min="515" max="515" width="14.42578125" style="471" customWidth="1"/>
    <col min="516" max="516" width="65" style="471" customWidth="1"/>
    <col min="517" max="517" width="6.7109375" style="471" customWidth="1"/>
    <col min="518" max="518" width="10.140625" style="471" customWidth="1"/>
    <col min="519" max="519" width="11.7109375" style="471" customWidth="1"/>
    <col min="520" max="520" width="15.7109375" style="471" customWidth="1"/>
    <col min="521" max="521" width="17.28515625" style="471" customWidth="1"/>
    <col min="522" max="522" width="10" style="471" bestFit="1" customWidth="1"/>
    <col min="523" max="768" width="9.140625" style="471"/>
    <col min="769" max="769" width="4.140625" style="471" customWidth="1"/>
    <col min="770" max="770" width="4.28515625" style="471" customWidth="1"/>
    <col min="771" max="771" width="14.42578125" style="471" customWidth="1"/>
    <col min="772" max="772" width="65" style="471" customWidth="1"/>
    <col min="773" max="773" width="6.7109375" style="471" customWidth="1"/>
    <col min="774" max="774" width="10.140625" style="471" customWidth="1"/>
    <col min="775" max="775" width="11.7109375" style="471" customWidth="1"/>
    <col min="776" max="776" width="15.7109375" style="471" customWidth="1"/>
    <col min="777" max="777" width="17.28515625" style="471" customWidth="1"/>
    <col min="778" max="778" width="10" style="471" bestFit="1" customWidth="1"/>
    <col min="779" max="1024" width="9.140625" style="471"/>
    <col min="1025" max="1025" width="4.140625" style="471" customWidth="1"/>
    <col min="1026" max="1026" width="4.28515625" style="471" customWidth="1"/>
    <col min="1027" max="1027" width="14.42578125" style="471" customWidth="1"/>
    <col min="1028" max="1028" width="65" style="471" customWidth="1"/>
    <col min="1029" max="1029" width="6.7109375" style="471" customWidth="1"/>
    <col min="1030" max="1030" width="10.140625" style="471" customWidth="1"/>
    <col min="1031" max="1031" width="11.7109375" style="471" customWidth="1"/>
    <col min="1032" max="1032" width="15.7109375" style="471" customWidth="1"/>
    <col min="1033" max="1033" width="17.28515625" style="471" customWidth="1"/>
    <col min="1034" max="1034" width="10" style="471" bestFit="1" customWidth="1"/>
    <col min="1035" max="1280" width="9.140625" style="471"/>
    <col min="1281" max="1281" width="4.140625" style="471" customWidth="1"/>
    <col min="1282" max="1282" width="4.28515625" style="471" customWidth="1"/>
    <col min="1283" max="1283" width="14.42578125" style="471" customWidth="1"/>
    <col min="1284" max="1284" width="65" style="471" customWidth="1"/>
    <col min="1285" max="1285" width="6.7109375" style="471" customWidth="1"/>
    <col min="1286" max="1286" width="10.140625" style="471" customWidth="1"/>
    <col min="1287" max="1287" width="11.7109375" style="471" customWidth="1"/>
    <col min="1288" max="1288" width="15.7109375" style="471" customWidth="1"/>
    <col min="1289" max="1289" width="17.28515625" style="471" customWidth="1"/>
    <col min="1290" max="1290" width="10" style="471" bestFit="1" customWidth="1"/>
    <col min="1291" max="1536" width="9.140625" style="471"/>
    <col min="1537" max="1537" width="4.140625" style="471" customWidth="1"/>
    <col min="1538" max="1538" width="4.28515625" style="471" customWidth="1"/>
    <col min="1539" max="1539" width="14.42578125" style="471" customWidth="1"/>
    <col min="1540" max="1540" width="65" style="471" customWidth="1"/>
    <col min="1541" max="1541" width="6.7109375" style="471" customWidth="1"/>
    <col min="1542" max="1542" width="10.140625" style="471" customWidth="1"/>
    <col min="1543" max="1543" width="11.7109375" style="471" customWidth="1"/>
    <col min="1544" max="1544" width="15.7109375" style="471" customWidth="1"/>
    <col min="1545" max="1545" width="17.28515625" style="471" customWidth="1"/>
    <col min="1546" max="1546" width="10" style="471" bestFit="1" customWidth="1"/>
    <col min="1547" max="1792" width="9.140625" style="471"/>
    <col min="1793" max="1793" width="4.140625" style="471" customWidth="1"/>
    <col min="1794" max="1794" width="4.28515625" style="471" customWidth="1"/>
    <col min="1795" max="1795" width="14.42578125" style="471" customWidth="1"/>
    <col min="1796" max="1796" width="65" style="471" customWidth="1"/>
    <col min="1797" max="1797" width="6.7109375" style="471" customWidth="1"/>
    <col min="1798" max="1798" width="10.140625" style="471" customWidth="1"/>
    <col min="1799" max="1799" width="11.7109375" style="471" customWidth="1"/>
    <col min="1800" max="1800" width="15.7109375" style="471" customWidth="1"/>
    <col min="1801" max="1801" width="17.28515625" style="471" customWidth="1"/>
    <col min="1802" max="1802" width="10" style="471" bestFit="1" customWidth="1"/>
    <col min="1803" max="2048" width="9.140625" style="471"/>
    <col min="2049" max="2049" width="4.140625" style="471" customWidth="1"/>
    <col min="2050" max="2050" width="4.28515625" style="471" customWidth="1"/>
    <col min="2051" max="2051" width="14.42578125" style="471" customWidth="1"/>
    <col min="2052" max="2052" width="65" style="471" customWidth="1"/>
    <col min="2053" max="2053" width="6.7109375" style="471" customWidth="1"/>
    <col min="2054" max="2054" width="10.140625" style="471" customWidth="1"/>
    <col min="2055" max="2055" width="11.7109375" style="471" customWidth="1"/>
    <col min="2056" max="2056" width="15.7109375" style="471" customWidth="1"/>
    <col min="2057" max="2057" width="17.28515625" style="471" customWidth="1"/>
    <col min="2058" max="2058" width="10" style="471" bestFit="1" customWidth="1"/>
    <col min="2059" max="2304" width="9.140625" style="471"/>
    <col min="2305" max="2305" width="4.140625" style="471" customWidth="1"/>
    <col min="2306" max="2306" width="4.28515625" style="471" customWidth="1"/>
    <col min="2307" max="2307" width="14.42578125" style="471" customWidth="1"/>
    <col min="2308" max="2308" width="65" style="471" customWidth="1"/>
    <col min="2309" max="2309" width="6.7109375" style="471" customWidth="1"/>
    <col min="2310" max="2310" width="10.140625" style="471" customWidth="1"/>
    <col min="2311" max="2311" width="11.7109375" style="471" customWidth="1"/>
    <col min="2312" max="2312" width="15.7109375" style="471" customWidth="1"/>
    <col min="2313" max="2313" width="17.28515625" style="471" customWidth="1"/>
    <col min="2314" max="2314" width="10" style="471" bestFit="1" customWidth="1"/>
    <col min="2315" max="2560" width="9.140625" style="471"/>
    <col min="2561" max="2561" width="4.140625" style="471" customWidth="1"/>
    <col min="2562" max="2562" width="4.28515625" style="471" customWidth="1"/>
    <col min="2563" max="2563" width="14.42578125" style="471" customWidth="1"/>
    <col min="2564" max="2564" width="65" style="471" customWidth="1"/>
    <col min="2565" max="2565" width="6.7109375" style="471" customWidth="1"/>
    <col min="2566" max="2566" width="10.140625" style="471" customWidth="1"/>
    <col min="2567" max="2567" width="11.7109375" style="471" customWidth="1"/>
    <col min="2568" max="2568" width="15.7109375" style="471" customWidth="1"/>
    <col min="2569" max="2569" width="17.28515625" style="471" customWidth="1"/>
    <col min="2570" max="2570" width="10" style="471" bestFit="1" customWidth="1"/>
    <col min="2571" max="2816" width="9.140625" style="471"/>
    <col min="2817" max="2817" width="4.140625" style="471" customWidth="1"/>
    <col min="2818" max="2818" width="4.28515625" style="471" customWidth="1"/>
    <col min="2819" max="2819" width="14.42578125" style="471" customWidth="1"/>
    <col min="2820" max="2820" width="65" style="471" customWidth="1"/>
    <col min="2821" max="2821" width="6.7109375" style="471" customWidth="1"/>
    <col min="2822" max="2822" width="10.140625" style="471" customWidth="1"/>
    <col min="2823" max="2823" width="11.7109375" style="471" customWidth="1"/>
    <col min="2824" max="2824" width="15.7109375" style="471" customWidth="1"/>
    <col min="2825" max="2825" width="17.28515625" style="471" customWidth="1"/>
    <col min="2826" max="2826" width="10" style="471" bestFit="1" customWidth="1"/>
    <col min="2827" max="3072" width="9.140625" style="471"/>
    <col min="3073" max="3073" width="4.140625" style="471" customWidth="1"/>
    <col min="3074" max="3074" width="4.28515625" style="471" customWidth="1"/>
    <col min="3075" max="3075" width="14.42578125" style="471" customWidth="1"/>
    <col min="3076" max="3076" width="65" style="471" customWidth="1"/>
    <col min="3077" max="3077" width="6.7109375" style="471" customWidth="1"/>
    <col min="3078" max="3078" width="10.140625" style="471" customWidth="1"/>
    <col min="3079" max="3079" width="11.7109375" style="471" customWidth="1"/>
    <col min="3080" max="3080" width="15.7109375" style="471" customWidth="1"/>
    <col min="3081" max="3081" width="17.28515625" style="471" customWidth="1"/>
    <col min="3082" max="3082" width="10" style="471" bestFit="1" customWidth="1"/>
    <col min="3083" max="3328" width="9.140625" style="471"/>
    <col min="3329" max="3329" width="4.140625" style="471" customWidth="1"/>
    <col min="3330" max="3330" width="4.28515625" style="471" customWidth="1"/>
    <col min="3331" max="3331" width="14.42578125" style="471" customWidth="1"/>
    <col min="3332" max="3332" width="65" style="471" customWidth="1"/>
    <col min="3333" max="3333" width="6.7109375" style="471" customWidth="1"/>
    <col min="3334" max="3334" width="10.140625" style="471" customWidth="1"/>
    <col min="3335" max="3335" width="11.7109375" style="471" customWidth="1"/>
    <col min="3336" max="3336" width="15.7109375" style="471" customWidth="1"/>
    <col min="3337" max="3337" width="17.28515625" style="471" customWidth="1"/>
    <col min="3338" max="3338" width="10" style="471" bestFit="1" customWidth="1"/>
    <col min="3339" max="3584" width="9.140625" style="471"/>
    <col min="3585" max="3585" width="4.140625" style="471" customWidth="1"/>
    <col min="3586" max="3586" width="4.28515625" style="471" customWidth="1"/>
    <col min="3587" max="3587" width="14.42578125" style="471" customWidth="1"/>
    <col min="3588" max="3588" width="65" style="471" customWidth="1"/>
    <col min="3589" max="3589" width="6.7109375" style="471" customWidth="1"/>
    <col min="3590" max="3590" width="10.140625" style="471" customWidth="1"/>
    <col min="3591" max="3591" width="11.7109375" style="471" customWidth="1"/>
    <col min="3592" max="3592" width="15.7109375" style="471" customWidth="1"/>
    <col min="3593" max="3593" width="17.28515625" style="471" customWidth="1"/>
    <col min="3594" max="3594" width="10" style="471" bestFit="1" customWidth="1"/>
    <col min="3595" max="3840" width="9.140625" style="471"/>
    <col min="3841" max="3841" width="4.140625" style="471" customWidth="1"/>
    <col min="3842" max="3842" width="4.28515625" style="471" customWidth="1"/>
    <col min="3843" max="3843" width="14.42578125" style="471" customWidth="1"/>
    <col min="3844" max="3844" width="65" style="471" customWidth="1"/>
    <col min="3845" max="3845" width="6.7109375" style="471" customWidth="1"/>
    <col min="3846" max="3846" width="10.140625" style="471" customWidth="1"/>
    <col min="3847" max="3847" width="11.7109375" style="471" customWidth="1"/>
    <col min="3848" max="3848" width="15.7109375" style="471" customWidth="1"/>
    <col min="3849" max="3849" width="17.28515625" style="471" customWidth="1"/>
    <col min="3850" max="3850" width="10" style="471" bestFit="1" customWidth="1"/>
    <col min="3851" max="4096" width="9.140625" style="471"/>
    <col min="4097" max="4097" width="4.140625" style="471" customWidth="1"/>
    <col min="4098" max="4098" width="4.28515625" style="471" customWidth="1"/>
    <col min="4099" max="4099" width="14.42578125" style="471" customWidth="1"/>
    <col min="4100" max="4100" width="65" style="471" customWidth="1"/>
    <col min="4101" max="4101" width="6.7109375" style="471" customWidth="1"/>
    <col min="4102" max="4102" width="10.140625" style="471" customWidth="1"/>
    <col min="4103" max="4103" width="11.7109375" style="471" customWidth="1"/>
    <col min="4104" max="4104" width="15.7109375" style="471" customWidth="1"/>
    <col min="4105" max="4105" width="17.28515625" style="471" customWidth="1"/>
    <col min="4106" max="4106" width="10" style="471" bestFit="1" customWidth="1"/>
    <col min="4107" max="4352" width="9.140625" style="471"/>
    <col min="4353" max="4353" width="4.140625" style="471" customWidth="1"/>
    <col min="4354" max="4354" width="4.28515625" style="471" customWidth="1"/>
    <col min="4355" max="4355" width="14.42578125" style="471" customWidth="1"/>
    <col min="4356" max="4356" width="65" style="471" customWidth="1"/>
    <col min="4357" max="4357" width="6.7109375" style="471" customWidth="1"/>
    <col min="4358" max="4358" width="10.140625" style="471" customWidth="1"/>
    <col min="4359" max="4359" width="11.7109375" style="471" customWidth="1"/>
    <col min="4360" max="4360" width="15.7109375" style="471" customWidth="1"/>
    <col min="4361" max="4361" width="17.28515625" style="471" customWidth="1"/>
    <col min="4362" max="4362" width="10" style="471" bestFit="1" customWidth="1"/>
    <col min="4363" max="4608" width="9.140625" style="471"/>
    <col min="4609" max="4609" width="4.140625" style="471" customWidth="1"/>
    <col min="4610" max="4610" width="4.28515625" style="471" customWidth="1"/>
    <col min="4611" max="4611" width="14.42578125" style="471" customWidth="1"/>
    <col min="4612" max="4612" width="65" style="471" customWidth="1"/>
    <col min="4613" max="4613" width="6.7109375" style="471" customWidth="1"/>
    <col min="4614" max="4614" width="10.140625" style="471" customWidth="1"/>
    <col min="4615" max="4615" width="11.7109375" style="471" customWidth="1"/>
    <col min="4616" max="4616" width="15.7109375" style="471" customWidth="1"/>
    <col min="4617" max="4617" width="17.28515625" style="471" customWidth="1"/>
    <col min="4618" max="4618" width="10" style="471" bestFit="1" customWidth="1"/>
    <col min="4619" max="4864" width="9.140625" style="471"/>
    <col min="4865" max="4865" width="4.140625" style="471" customWidth="1"/>
    <col min="4866" max="4866" width="4.28515625" style="471" customWidth="1"/>
    <col min="4867" max="4867" width="14.42578125" style="471" customWidth="1"/>
    <col min="4868" max="4868" width="65" style="471" customWidth="1"/>
    <col min="4869" max="4869" width="6.7109375" style="471" customWidth="1"/>
    <col min="4870" max="4870" width="10.140625" style="471" customWidth="1"/>
    <col min="4871" max="4871" width="11.7109375" style="471" customWidth="1"/>
    <col min="4872" max="4872" width="15.7109375" style="471" customWidth="1"/>
    <col min="4873" max="4873" width="17.28515625" style="471" customWidth="1"/>
    <col min="4874" max="4874" width="10" style="471" bestFit="1" customWidth="1"/>
    <col min="4875" max="5120" width="9.140625" style="471"/>
    <col min="5121" max="5121" width="4.140625" style="471" customWidth="1"/>
    <col min="5122" max="5122" width="4.28515625" style="471" customWidth="1"/>
    <col min="5123" max="5123" width="14.42578125" style="471" customWidth="1"/>
    <col min="5124" max="5124" width="65" style="471" customWidth="1"/>
    <col min="5125" max="5125" width="6.7109375" style="471" customWidth="1"/>
    <col min="5126" max="5126" width="10.140625" style="471" customWidth="1"/>
    <col min="5127" max="5127" width="11.7109375" style="471" customWidth="1"/>
    <col min="5128" max="5128" width="15.7109375" style="471" customWidth="1"/>
    <col min="5129" max="5129" width="17.28515625" style="471" customWidth="1"/>
    <col min="5130" max="5130" width="10" style="471" bestFit="1" customWidth="1"/>
    <col min="5131" max="5376" width="9.140625" style="471"/>
    <col min="5377" max="5377" width="4.140625" style="471" customWidth="1"/>
    <col min="5378" max="5378" width="4.28515625" style="471" customWidth="1"/>
    <col min="5379" max="5379" width="14.42578125" style="471" customWidth="1"/>
    <col min="5380" max="5380" width="65" style="471" customWidth="1"/>
    <col min="5381" max="5381" width="6.7109375" style="471" customWidth="1"/>
    <col min="5382" max="5382" width="10.140625" style="471" customWidth="1"/>
    <col min="5383" max="5383" width="11.7109375" style="471" customWidth="1"/>
    <col min="5384" max="5384" width="15.7109375" style="471" customWidth="1"/>
    <col min="5385" max="5385" width="17.28515625" style="471" customWidth="1"/>
    <col min="5386" max="5386" width="10" style="471" bestFit="1" customWidth="1"/>
    <col min="5387" max="5632" width="9.140625" style="471"/>
    <col min="5633" max="5633" width="4.140625" style="471" customWidth="1"/>
    <col min="5634" max="5634" width="4.28515625" style="471" customWidth="1"/>
    <col min="5635" max="5635" width="14.42578125" style="471" customWidth="1"/>
    <col min="5636" max="5636" width="65" style="471" customWidth="1"/>
    <col min="5637" max="5637" width="6.7109375" style="471" customWidth="1"/>
    <col min="5638" max="5638" width="10.140625" style="471" customWidth="1"/>
    <col min="5639" max="5639" width="11.7109375" style="471" customWidth="1"/>
    <col min="5640" max="5640" width="15.7109375" style="471" customWidth="1"/>
    <col min="5641" max="5641" width="17.28515625" style="471" customWidth="1"/>
    <col min="5642" max="5642" width="10" style="471" bestFit="1" customWidth="1"/>
    <col min="5643" max="5888" width="9.140625" style="471"/>
    <col min="5889" max="5889" width="4.140625" style="471" customWidth="1"/>
    <col min="5890" max="5890" width="4.28515625" style="471" customWidth="1"/>
    <col min="5891" max="5891" width="14.42578125" style="471" customWidth="1"/>
    <col min="5892" max="5892" width="65" style="471" customWidth="1"/>
    <col min="5893" max="5893" width="6.7109375" style="471" customWidth="1"/>
    <col min="5894" max="5894" width="10.140625" style="471" customWidth="1"/>
    <col min="5895" max="5895" width="11.7109375" style="471" customWidth="1"/>
    <col min="5896" max="5896" width="15.7109375" style="471" customWidth="1"/>
    <col min="5897" max="5897" width="17.28515625" style="471" customWidth="1"/>
    <col min="5898" max="5898" width="10" style="471" bestFit="1" customWidth="1"/>
    <col min="5899" max="6144" width="9.140625" style="471"/>
    <col min="6145" max="6145" width="4.140625" style="471" customWidth="1"/>
    <col min="6146" max="6146" width="4.28515625" style="471" customWidth="1"/>
    <col min="6147" max="6147" width="14.42578125" style="471" customWidth="1"/>
    <col min="6148" max="6148" width="65" style="471" customWidth="1"/>
    <col min="6149" max="6149" width="6.7109375" style="471" customWidth="1"/>
    <col min="6150" max="6150" width="10.140625" style="471" customWidth="1"/>
    <col min="6151" max="6151" width="11.7109375" style="471" customWidth="1"/>
    <col min="6152" max="6152" width="15.7109375" style="471" customWidth="1"/>
    <col min="6153" max="6153" width="17.28515625" style="471" customWidth="1"/>
    <col min="6154" max="6154" width="10" style="471" bestFit="1" customWidth="1"/>
    <col min="6155" max="6400" width="9.140625" style="471"/>
    <col min="6401" max="6401" width="4.140625" style="471" customWidth="1"/>
    <col min="6402" max="6402" width="4.28515625" style="471" customWidth="1"/>
    <col min="6403" max="6403" width="14.42578125" style="471" customWidth="1"/>
    <col min="6404" max="6404" width="65" style="471" customWidth="1"/>
    <col min="6405" max="6405" width="6.7109375" style="471" customWidth="1"/>
    <col min="6406" max="6406" width="10.140625" style="471" customWidth="1"/>
    <col min="6407" max="6407" width="11.7109375" style="471" customWidth="1"/>
    <col min="6408" max="6408" width="15.7109375" style="471" customWidth="1"/>
    <col min="6409" max="6409" width="17.28515625" style="471" customWidth="1"/>
    <col min="6410" max="6410" width="10" style="471" bestFit="1" customWidth="1"/>
    <col min="6411" max="6656" width="9.140625" style="471"/>
    <col min="6657" max="6657" width="4.140625" style="471" customWidth="1"/>
    <col min="6658" max="6658" width="4.28515625" style="471" customWidth="1"/>
    <col min="6659" max="6659" width="14.42578125" style="471" customWidth="1"/>
    <col min="6660" max="6660" width="65" style="471" customWidth="1"/>
    <col min="6661" max="6661" width="6.7109375" style="471" customWidth="1"/>
    <col min="6662" max="6662" width="10.140625" style="471" customWidth="1"/>
    <col min="6663" max="6663" width="11.7109375" style="471" customWidth="1"/>
    <col min="6664" max="6664" width="15.7109375" style="471" customWidth="1"/>
    <col min="6665" max="6665" width="17.28515625" style="471" customWidth="1"/>
    <col min="6666" max="6666" width="10" style="471" bestFit="1" customWidth="1"/>
    <col min="6667" max="6912" width="9.140625" style="471"/>
    <col min="6913" max="6913" width="4.140625" style="471" customWidth="1"/>
    <col min="6914" max="6914" width="4.28515625" style="471" customWidth="1"/>
    <col min="6915" max="6915" width="14.42578125" style="471" customWidth="1"/>
    <col min="6916" max="6916" width="65" style="471" customWidth="1"/>
    <col min="6917" max="6917" width="6.7109375" style="471" customWidth="1"/>
    <col min="6918" max="6918" width="10.140625" style="471" customWidth="1"/>
    <col min="6919" max="6919" width="11.7109375" style="471" customWidth="1"/>
    <col min="6920" max="6920" width="15.7109375" style="471" customWidth="1"/>
    <col min="6921" max="6921" width="17.28515625" style="471" customWidth="1"/>
    <col min="6922" max="6922" width="10" style="471" bestFit="1" customWidth="1"/>
    <col min="6923" max="7168" width="9.140625" style="471"/>
    <col min="7169" max="7169" width="4.140625" style="471" customWidth="1"/>
    <col min="7170" max="7170" width="4.28515625" style="471" customWidth="1"/>
    <col min="7171" max="7171" width="14.42578125" style="471" customWidth="1"/>
    <col min="7172" max="7172" width="65" style="471" customWidth="1"/>
    <col min="7173" max="7173" width="6.7109375" style="471" customWidth="1"/>
    <col min="7174" max="7174" width="10.140625" style="471" customWidth="1"/>
    <col min="7175" max="7175" width="11.7109375" style="471" customWidth="1"/>
    <col min="7176" max="7176" width="15.7109375" style="471" customWidth="1"/>
    <col min="7177" max="7177" width="17.28515625" style="471" customWidth="1"/>
    <col min="7178" max="7178" width="10" style="471" bestFit="1" customWidth="1"/>
    <col min="7179" max="7424" width="9.140625" style="471"/>
    <col min="7425" max="7425" width="4.140625" style="471" customWidth="1"/>
    <col min="7426" max="7426" width="4.28515625" style="471" customWidth="1"/>
    <col min="7427" max="7427" width="14.42578125" style="471" customWidth="1"/>
    <col min="7428" max="7428" width="65" style="471" customWidth="1"/>
    <col min="7429" max="7429" width="6.7109375" style="471" customWidth="1"/>
    <col min="7430" max="7430" width="10.140625" style="471" customWidth="1"/>
    <col min="7431" max="7431" width="11.7109375" style="471" customWidth="1"/>
    <col min="7432" max="7432" width="15.7109375" style="471" customWidth="1"/>
    <col min="7433" max="7433" width="17.28515625" style="471" customWidth="1"/>
    <col min="7434" max="7434" width="10" style="471" bestFit="1" customWidth="1"/>
    <col min="7435" max="7680" width="9.140625" style="471"/>
    <col min="7681" max="7681" width="4.140625" style="471" customWidth="1"/>
    <col min="7682" max="7682" width="4.28515625" style="471" customWidth="1"/>
    <col min="7683" max="7683" width="14.42578125" style="471" customWidth="1"/>
    <col min="7684" max="7684" width="65" style="471" customWidth="1"/>
    <col min="7685" max="7685" width="6.7109375" style="471" customWidth="1"/>
    <col min="7686" max="7686" width="10.140625" style="471" customWidth="1"/>
    <col min="7687" max="7687" width="11.7109375" style="471" customWidth="1"/>
    <col min="7688" max="7688" width="15.7109375" style="471" customWidth="1"/>
    <col min="7689" max="7689" width="17.28515625" style="471" customWidth="1"/>
    <col min="7690" max="7690" width="10" style="471" bestFit="1" customWidth="1"/>
    <col min="7691" max="7936" width="9.140625" style="471"/>
    <col min="7937" max="7937" width="4.140625" style="471" customWidth="1"/>
    <col min="7938" max="7938" width="4.28515625" style="471" customWidth="1"/>
    <col min="7939" max="7939" width="14.42578125" style="471" customWidth="1"/>
    <col min="7940" max="7940" width="65" style="471" customWidth="1"/>
    <col min="7941" max="7941" width="6.7109375" style="471" customWidth="1"/>
    <col min="7942" max="7942" width="10.140625" style="471" customWidth="1"/>
    <col min="7943" max="7943" width="11.7109375" style="471" customWidth="1"/>
    <col min="7944" max="7944" width="15.7109375" style="471" customWidth="1"/>
    <col min="7945" max="7945" width="17.28515625" style="471" customWidth="1"/>
    <col min="7946" max="7946" width="10" style="471" bestFit="1" customWidth="1"/>
    <col min="7947" max="8192" width="9.140625" style="471"/>
    <col min="8193" max="8193" width="4.140625" style="471" customWidth="1"/>
    <col min="8194" max="8194" width="4.28515625" style="471" customWidth="1"/>
    <col min="8195" max="8195" width="14.42578125" style="471" customWidth="1"/>
    <col min="8196" max="8196" width="65" style="471" customWidth="1"/>
    <col min="8197" max="8197" width="6.7109375" style="471" customWidth="1"/>
    <col min="8198" max="8198" width="10.140625" style="471" customWidth="1"/>
    <col min="8199" max="8199" width="11.7109375" style="471" customWidth="1"/>
    <col min="8200" max="8200" width="15.7109375" style="471" customWidth="1"/>
    <col min="8201" max="8201" width="17.28515625" style="471" customWidth="1"/>
    <col min="8202" max="8202" width="10" style="471" bestFit="1" customWidth="1"/>
    <col min="8203" max="8448" width="9.140625" style="471"/>
    <col min="8449" max="8449" width="4.140625" style="471" customWidth="1"/>
    <col min="8450" max="8450" width="4.28515625" style="471" customWidth="1"/>
    <col min="8451" max="8451" width="14.42578125" style="471" customWidth="1"/>
    <col min="8452" max="8452" width="65" style="471" customWidth="1"/>
    <col min="8453" max="8453" width="6.7109375" style="471" customWidth="1"/>
    <col min="8454" max="8454" width="10.140625" style="471" customWidth="1"/>
    <col min="8455" max="8455" width="11.7109375" style="471" customWidth="1"/>
    <col min="8456" max="8456" width="15.7109375" style="471" customWidth="1"/>
    <col min="8457" max="8457" width="17.28515625" style="471" customWidth="1"/>
    <col min="8458" max="8458" width="10" style="471" bestFit="1" customWidth="1"/>
    <col min="8459" max="8704" width="9.140625" style="471"/>
    <col min="8705" max="8705" width="4.140625" style="471" customWidth="1"/>
    <col min="8706" max="8706" width="4.28515625" style="471" customWidth="1"/>
    <col min="8707" max="8707" width="14.42578125" style="471" customWidth="1"/>
    <col min="8708" max="8708" width="65" style="471" customWidth="1"/>
    <col min="8709" max="8709" width="6.7109375" style="471" customWidth="1"/>
    <col min="8710" max="8710" width="10.140625" style="471" customWidth="1"/>
    <col min="8711" max="8711" width="11.7109375" style="471" customWidth="1"/>
    <col min="8712" max="8712" width="15.7109375" style="471" customWidth="1"/>
    <col min="8713" max="8713" width="17.28515625" style="471" customWidth="1"/>
    <col min="8714" max="8714" width="10" style="471" bestFit="1" customWidth="1"/>
    <col min="8715" max="8960" width="9.140625" style="471"/>
    <col min="8961" max="8961" width="4.140625" style="471" customWidth="1"/>
    <col min="8962" max="8962" width="4.28515625" style="471" customWidth="1"/>
    <col min="8963" max="8963" width="14.42578125" style="471" customWidth="1"/>
    <col min="8964" max="8964" width="65" style="471" customWidth="1"/>
    <col min="8965" max="8965" width="6.7109375" style="471" customWidth="1"/>
    <col min="8966" max="8966" width="10.140625" style="471" customWidth="1"/>
    <col min="8967" max="8967" width="11.7109375" style="471" customWidth="1"/>
    <col min="8968" max="8968" width="15.7109375" style="471" customWidth="1"/>
    <col min="8969" max="8969" width="17.28515625" style="471" customWidth="1"/>
    <col min="8970" max="8970" width="10" style="471" bestFit="1" customWidth="1"/>
    <col min="8971" max="9216" width="9.140625" style="471"/>
    <col min="9217" max="9217" width="4.140625" style="471" customWidth="1"/>
    <col min="9218" max="9218" width="4.28515625" style="471" customWidth="1"/>
    <col min="9219" max="9219" width="14.42578125" style="471" customWidth="1"/>
    <col min="9220" max="9220" width="65" style="471" customWidth="1"/>
    <col min="9221" max="9221" width="6.7109375" style="471" customWidth="1"/>
    <col min="9222" max="9222" width="10.140625" style="471" customWidth="1"/>
    <col min="9223" max="9223" width="11.7109375" style="471" customWidth="1"/>
    <col min="9224" max="9224" width="15.7109375" style="471" customWidth="1"/>
    <col min="9225" max="9225" width="17.28515625" style="471" customWidth="1"/>
    <col min="9226" max="9226" width="10" style="471" bestFit="1" customWidth="1"/>
    <col min="9227" max="9472" width="9.140625" style="471"/>
    <col min="9473" max="9473" width="4.140625" style="471" customWidth="1"/>
    <col min="9474" max="9474" width="4.28515625" style="471" customWidth="1"/>
    <col min="9475" max="9475" width="14.42578125" style="471" customWidth="1"/>
    <col min="9476" max="9476" width="65" style="471" customWidth="1"/>
    <col min="9477" max="9477" width="6.7109375" style="471" customWidth="1"/>
    <col min="9478" max="9478" width="10.140625" style="471" customWidth="1"/>
    <col min="9479" max="9479" width="11.7109375" style="471" customWidth="1"/>
    <col min="9480" max="9480" width="15.7109375" style="471" customWidth="1"/>
    <col min="9481" max="9481" width="17.28515625" style="471" customWidth="1"/>
    <col min="9482" max="9482" width="10" style="471" bestFit="1" customWidth="1"/>
    <col min="9483" max="9728" width="9.140625" style="471"/>
    <col min="9729" max="9729" width="4.140625" style="471" customWidth="1"/>
    <col min="9730" max="9730" width="4.28515625" style="471" customWidth="1"/>
    <col min="9731" max="9731" width="14.42578125" style="471" customWidth="1"/>
    <col min="9732" max="9732" width="65" style="471" customWidth="1"/>
    <col min="9733" max="9733" width="6.7109375" style="471" customWidth="1"/>
    <col min="9734" max="9734" width="10.140625" style="471" customWidth="1"/>
    <col min="9735" max="9735" width="11.7109375" style="471" customWidth="1"/>
    <col min="9736" max="9736" width="15.7109375" style="471" customWidth="1"/>
    <col min="9737" max="9737" width="17.28515625" style="471" customWidth="1"/>
    <col min="9738" max="9738" width="10" style="471" bestFit="1" customWidth="1"/>
    <col min="9739" max="9984" width="9.140625" style="471"/>
    <col min="9985" max="9985" width="4.140625" style="471" customWidth="1"/>
    <col min="9986" max="9986" width="4.28515625" style="471" customWidth="1"/>
    <col min="9987" max="9987" width="14.42578125" style="471" customWidth="1"/>
    <col min="9988" max="9988" width="65" style="471" customWidth="1"/>
    <col min="9989" max="9989" width="6.7109375" style="471" customWidth="1"/>
    <col min="9990" max="9990" width="10.140625" style="471" customWidth="1"/>
    <col min="9991" max="9991" width="11.7109375" style="471" customWidth="1"/>
    <col min="9992" max="9992" width="15.7109375" style="471" customWidth="1"/>
    <col min="9993" max="9993" width="17.28515625" style="471" customWidth="1"/>
    <col min="9994" max="9994" width="10" style="471" bestFit="1" customWidth="1"/>
    <col min="9995" max="10240" width="9.140625" style="471"/>
    <col min="10241" max="10241" width="4.140625" style="471" customWidth="1"/>
    <col min="10242" max="10242" width="4.28515625" style="471" customWidth="1"/>
    <col min="10243" max="10243" width="14.42578125" style="471" customWidth="1"/>
    <col min="10244" max="10244" width="65" style="471" customWidth="1"/>
    <col min="10245" max="10245" width="6.7109375" style="471" customWidth="1"/>
    <col min="10246" max="10246" width="10.140625" style="471" customWidth="1"/>
    <col min="10247" max="10247" width="11.7109375" style="471" customWidth="1"/>
    <col min="10248" max="10248" width="15.7109375" style="471" customWidth="1"/>
    <col min="10249" max="10249" width="17.28515625" style="471" customWidth="1"/>
    <col min="10250" max="10250" width="10" style="471" bestFit="1" customWidth="1"/>
    <col min="10251" max="10496" width="9.140625" style="471"/>
    <col min="10497" max="10497" width="4.140625" style="471" customWidth="1"/>
    <col min="10498" max="10498" width="4.28515625" style="471" customWidth="1"/>
    <col min="10499" max="10499" width="14.42578125" style="471" customWidth="1"/>
    <col min="10500" max="10500" width="65" style="471" customWidth="1"/>
    <col min="10501" max="10501" width="6.7109375" style="471" customWidth="1"/>
    <col min="10502" max="10502" width="10.140625" style="471" customWidth="1"/>
    <col min="10503" max="10503" width="11.7109375" style="471" customWidth="1"/>
    <col min="10504" max="10504" width="15.7109375" style="471" customWidth="1"/>
    <col min="10505" max="10505" width="17.28515625" style="471" customWidth="1"/>
    <col min="10506" max="10506" width="10" style="471" bestFit="1" customWidth="1"/>
    <col min="10507" max="10752" width="9.140625" style="471"/>
    <col min="10753" max="10753" width="4.140625" style="471" customWidth="1"/>
    <col min="10754" max="10754" width="4.28515625" style="471" customWidth="1"/>
    <col min="10755" max="10755" width="14.42578125" style="471" customWidth="1"/>
    <col min="10756" max="10756" width="65" style="471" customWidth="1"/>
    <col min="10757" max="10757" width="6.7109375" style="471" customWidth="1"/>
    <col min="10758" max="10758" width="10.140625" style="471" customWidth="1"/>
    <col min="10759" max="10759" width="11.7109375" style="471" customWidth="1"/>
    <col min="10760" max="10760" width="15.7109375" style="471" customWidth="1"/>
    <col min="10761" max="10761" width="17.28515625" style="471" customWidth="1"/>
    <col min="10762" max="10762" width="10" style="471" bestFit="1" customWidth="1"/>
    <col min="10763" max="11008" width="9.140625" style="471"/>
    <col min="11009" max="11009" width="4.140625" style="471" customWidth="1"/>
    <col min="11010" max="11010" width="4.28515625" style="471" customWidth="1"/>
    <col min="11011" max="11011" width="14.42578125" style="471" customWidth="1"/>
    <col min="11012" max="11012" width="65" style="471" customWidth="1"/>
    <col min="11013" max="11013" width="6.7109375" style="471" customWidth="1"/>
    <col min="11014" max="11014" width="10.140625" style="471" customWidth="1"/>
    <col min="11015" max="11015" width="11.7109375" style="471" customWidth="1"/>
    <col min="11016" max="11016" width="15.7109375" style="471" customWidth="1"/>
    <col min="11017" max="11017" width="17.28515625" style="471" customWidth="1"/>
    <col min="11018" max="11018" width="10" style="471" bestFit="1" customWidth="1"/>
    <col min="11019" max="11264" width="9.140625" style="471"/>
    <col min="11265" max="11265" width="4.140625" style="471" customWidth="1"/>
    <col min="11266" max="11266" width="4.28515625" style="471" customWidth="1"/>
    <col min="11267" max="11267" width="14.42578125" style="471" customWidth="1"/>
    <col min="11268" max="11268" width="65" style="471" customWidth="1"/>
    <col min="11269" max="11269" width="6.7109375" style="471" customWidth="1"/>
    <col min="11270" max="11270" width="10.140625" style="471" customWidth="1"/>
    <col min="11271" max="11271" width="11.7109375" style="471" customWidth="1"/>
    <col min="11272" max="11272" width="15.7109375" style="471" customWidth="1"/>
    <col min="11273" max="11273" width="17.28515625" style="471" customWidth="1"/>
    <col min="11274" max="11274" width="10" style="471" bestFit="1" customWidth="1"/>
    <col min="11275" max="11520" width="9.140625" style="471"/>
    <col min="11521" max="11521" width="4.140625" style="471" customWidth="1"/>
    <col min="11522" max="11522" width="4.28515625" style="471" customWidth="1"/>
    <col min="11523" max="11523" width="14.42578125" style="471" customWidth="1"/>
    <col min="11524" max="11524" width="65" style="471" customWidth="1"/>
    <col min="11525" max="11525" width="6.7109375" style="471" customWidth="1"/>
    <col min="11526" max="11526" width="10.140625" style="471" customWidth="1"/>
    <col min="11527" max="11527" width="11.7109375" style="471" customWidth="1"/>
    <col min="11528" max="11528" width="15.7109375" style="471" customWidth="1"/>
    <col min="11529" max="11529" width="17.28515625" style="471" customWidth="1"/>
    <col min="11530" max="11530" width="10" style="471" bestFit="1" customWidth="1"/>
    <col min="11531" max="11776" width="9.140625" style="471"/>
    <col min="11777" max="11777" width="4.140625" style="471" customWidth="1"/>
    <col min="11778" max="11778" width="4.28515625" style="471" customWidth="1"/>
    <col min="11779" max="11779" width="14.42578125" style="471" customWidth="1"/>
    <col min="11780" max="11780" width="65" style="471" customWidth="1"/>
    <col min="11781" max="11781" width="6.7109375" style="471" customWidth="1"/>
    <col min="11782" max="11782" width="10.140625" style="471" customWidth="1"/>
    <col min="11783" max="11783" width="11.7109375" style="471" customWidth="1"/>
    <col min="11784" max="11784" width="15.7109375" style="471" customWidth="1"/>
    <col min="11785" max="11785" width="17.28515625" style="471" customWidth="1"/>
    <col min="11786" max="11786" width="10" style="471" bestFit="1" customWidth="1"/>
    <col min="11787" max="12032" width="9.140625" style="471"/>
    <col min="12033" max="12033" width="4.140625" style="471" customWidth="1"/>
    <col min="12034" max="12034" width="4.28515625" style="471" customWidth="1"/>
    <col min="12035" max="12035" width="14.42578125" style="471" customWidth="1"/>
    <col min="12036" max="12036" width="65" style="471" customWidth="1"/>
    <col min="12037" max="12037" width="6.7109375" style="471" customWidth="1"/>
    <col min="12038" max="12038" width="10.140625" style="471" customWidth="1"/>
    <col min="12039" max="12039" width="11.7109375" style="471" customWidth="1"/>
    <col min="12040" max="12040" width="15.7109375" style="471" customWidth="1"/>
    <col min="12041" max="12041" width="17.28515625" style="471" customWidth="1"/>
    <col min="12042" max="12042" width="10" style="471" bestFit="1" customWidth="1"/>
    <col min="12043" max="12288" width="9.140625" style="471"/>
    <col min="12289" max="12289" width="4.140625" style="471" customWidth="1"/>
    <col min="12290" max="12290" width="4.28515625" style="471" customWidth="1"/>
    <col min="12291" max="12291" width="14.42578125" style="471" customWidth="1"/>
    <col min="12292" max="12292" width="65" style="471" customWidth="1"/>
    <col min="12293" max="12293" width="6.7109375" style="471" customWidth="1"/>
    <col min="12294" max="12294" width="10.140625" style="471" customWidth="1"/>
    <col min="12295" max="12295" width="11.7109375" style="471" customWidth="1"/>
    <col min="12296" max="12296" width="15.7109375" style="471" customWidth="1"/>
    <col min="12297" max="12297" width="17.28515625" style="471" customWidth="1"/>
    <col min="12298" max="12298" width="10" style="471" bestFit="1" customWidth="1"/>
    <col min="12299" max="12544" width="9.140625" style="471"/>
    <col min="12545" max="12545" width="4.140625" style="471" customWidth="1"/>
    <col min="12546" max="12546" width="4.28515625" style="471" customWidth="1"/>
    <col min="12547" max="12547" width="14.42578125" style="471" customWidth="1"/>
    <col min="12548" max="12548" width="65" style="471" customWidth="1"/>
    <col min="12549" max="12549" width="6.7109375" style="471" customWidth="1"/>
    <col min="12550" max="12550" width="10.140625" style="471" customWidth="1"/>
    <col min="12551" max="12551" width="11.7109375" style="471" customWidth="1"/>
    <col min="12552" max="12552" width="15.7109375" style="471" customWidth="1"/>
    <col min="12553" max="12553" width="17.28515625" style="471" customWidth="1"/>
    <col min="12554" max="12554" width="10" style="471" bestFit="1" customWidth="1"/>
    <col min="12555" max="12800" width="9.140625" style="471"/>
    <col min="12801" max="12801" width="4.140625" style="471" customWidth="1"/>
    <col min="12802" max="12802" width="4.28515625" style="471" customWidth="1"/>
    <col min="12803" max="12803" width="14.42578125" style="471" customWidth="1"/>
    <col min="12804" max="12804" width="65" style="471" customWidth="1"/>
    <col min="12805" max="12805" width="6.7109375" style="471" customWidth="1"/>
    <col min="12806" max="12806" width="10.140625" style="471" customWidth="1"/>
    <col min="12807" max="12807" width="11.7109375" style="471" customWidth="1"/>
    <col min="12808" max="12808" width="15.7109375" style="471" customWidth="1"/>
    <col min="12809" max="12809" width="17.28515625" style="471" customWidth="1"/>
    <col min="12810" max="12810" width="10" style="471" bestFit="1" customWidth="1"/>
    <col min="12811" max="13056" width="9.140625" style="471"/>
    <col min="13057" max="13057" width="4.140625" style="471" customWidth="1"/>
    <col min="13058" max="13058" width="4.28515625" style="471" customWidth="1"/>
    <col min="13059" max="13059" width="14.42578125" style="471" customWidth="1"/>
    <col min="13060" max="13060" width="65" style="471" customWidth="1"/>
    <col min="13061" max="13061" width="6.7109375" style="471" customWidth="1"/>
    <col min="13062" max="13062" width="10.140625" style="471" customWidth="1"/>
    <col min="13063" max="13063" width="11.7109375" style="471" customWidth="1"/>
    <col min="13064" max="13064" width="15.7109375" style="471" customWidth="1"/>
    <col min="13065" max="13065" width="17.28515625" style="471" customWidth="1"/>
    <col min="13066" max="13066" width="10" style="471" bestFit="1" customWidth="1"/>
    <col min="13067" max="13312" width="9.140625" style="471"/>
    <col min="13313" max="13313" width="4.140625" style="471" customWidth="1"/>
    <col min="13314" max="13314" width="4.28515625" style="471" customWidth="1"/>
    <col min="13315" max="13315" width="14.42578125" style="471" customWidth="1"/>
    <col min="13316" max="13316" width="65" style="471" customWidth="1"/>
    <col min="13317" max="13317" width="6.7109375" style="471" customWidth="1"/>
    <col min="13318" max="13318" width="10.140625" style="471" customWidth="1"/>
    <col min="13319" max="13319" width="11.7109375" style="471" customWidth="1"/>
    <col min="13320" max="13320" width="15.7109375" style="471" customWidth="1"/>
    <col min="13321" max="13321" width="17.28515625" style="471" customWidth="1"/>
    <col min="13322" max="13322" width="10" style="471" bestFit="1" customWidth="1"/>
    <col min="13323" max="13568" width="9.140625" style="471"/>
    <col min="13569" max="13569" width="4.140625" style="471" customWidth="1"/>
    <col min="13570" max="13570" width="4.28515625" style="471" customWidth="1"/>
    <col min="13571" max="13571" width="14.42578125" style="471" customWidth="1"/>
    <col min="13572" max="13572" width="65" style="471" customWidth="1"/>
    <col min="13573" max="13573" width="6.7109375" style="471" customWidth="1"/>
    <col min="13574" max="13574" width="10.140625" style="471" customWidth="1"/>
    <col min="13575" max="13575" width="11.7109375" style="471" customWidth="1"/>
    <col min="13576" max="13576" width="15.7109375" style="471" customWidth="1"/>
    <col min="13577" max="13577" width="17.28515625" style="471" customWidth="1"/>
    <col min="13578" max="13578" width="10" style="471" bestFit="1" customWidth="1"/>
    <col min="13579" max="13824" width="9.140625" style="471"/>
    <col min="13825" max="13825" width="4.140625" style="471" customWidth="1"/>
    <col min="13826" max="13826" width="4.28515625" style="471" customWidth="1"/>
    <col min="13827" max="13827" width="14.42578125" style="471" customWidth="1"/>
    <col min="13828" max="13828" width="65" style="471" customWidth="1"/>
    <col min="13829" max="13829" width="6.7109375" style="471" customWidth="1"/>
    <col min="13830" max="13830" width="10.140625" style="471" customWidth="1"/>
    <col min="13831" max="13831" width="11.7109375" style="471" customWidth="1"/>
    <col min="13832" max="13832" width="15.7109375" style="471" customWidth="1"/>
    <col min="13833" max="13833" width="17.28515625" style="471" customWidth="1"/>
    <col min="13834" max="13834" width="10" style="471" bestFit="1" customWidth="1"/>
    <col min="13835" max="14080" width="9.140625" style="471"/>
    <col min="14081" max="14081" width="4.140625" style="471" customWidth="1"/>
    <col min="14082" max="14082" width="4.28515625" style="471" customWidth="1"/>
    <col min="14083" max="14083" width="14.42578125" style="471" customWidth="1"/>
    <col min="14084" max="14084" width="65" style="471" customWidth="1"/>
    <col min="14085" max="14085" width="6.7109375" style="471" customWidth="1"/>
    <col min="14086" max="14086" width="10.140625" style="471" customWidth="1"/>
    <col min="14087" max="14087" width="11.7109375" style="471" customWidth="1"/>
    <col min="14088" max="14088" width="15.7109375" style="471" customWidth="1"/>
    <col min="14089" max="14089" width="17.28515625" style="471" customWidth="1"/>
    <col min="14090" max="14090" width="10" style="471" bestFit="1" customWidth="1"/>
    <col min="14091" max="14336" width="9.140625" style="471"/>
    <col min="14337" max="14337" width="4.140625" style="471" customWidth="1"/>
    <col min="14338" max="14338" width="4.28515625" style="471" customWidth="1"/>
    <col min="14339" max="14339" width="14.42578125" style="471" customWidth="1"/>
    <col min="14340" max="14340" width="65" style="471" customWidth="1"/>
    <col min="14341" max="14341" width="6.7109375" style="471" customWidth="1"/>
    <col min="14342" max="14342" width="10.140625" style="471" customWidth="1"/>
    <col min="14343" max="14343" width="11.7109375" style="471" customWidth="1"/>
    <col min="14344" max="14344" width="15.7109375" style="471" customWidth="1"/>
    <col min="14345" max="14345" width="17.28515625" style="471" customWidth="1"/>
    <col min="14346" max="14346" width="10" style="471" bestFit="1" customWidth="1"/>
    <col min="14347" max="14592" width="9.140625" style="471"/>
    <col min="14593" max="14593" width="4.140625" style="471" customWidth="1"/>
    <col min="14594" max="14594" width="4.28515625" style="471" customWidth="1"/>
    <col min="14595" max="14595" width="14.42578125" style="471" customWidth="1"/>
    <col min="14596" max="14596" width="65" style="471" customWidth="1"/>
    <col min="14597" max="14597" width="6.7109375" style="471" customWidth="1"/>
    <col min="14598" max="14598" width="10.140625" style="471" customWidth="1"/>
    <col min="14599" max="14599" width="11.7109375" style="471" customWidth="1"/>
    <col min="14600" max="14600" width="15.7109375" style="471" customWidth="1"/>
    <col min="14601" max="14601" width="17.28515625" style="471" customWidth="1"/>
    <col min="14602" max="14602" width="10" style="471" bestFit="1" customWidth="1"/>
    <col min="14603" max="14848" width="9.140625" style="471"/>
    <col min="14849" max="14849" width="4.140625" style="471" customWidth="1"/>
    <col min="14850" max="14850" width="4.28515625" style="471" customWidth="1"/>
    <col min="14851" max="14851" width="14.42578125" style="471" customWidth="1"/>
    <col min="14852" max="14852" width="65" style="471" customWidth="1"/>
    <col min="14853" max="14853" width="6.7109375" style="471" customWidth="1"/>
    <col min="14854" max="14854" width="10.140625" style="471" customWidth="1"/>
    <col min="14855" max="14855" width="11.7109375" style="471" customWidth="1"/>
    <col min="14856" max="14856" width="15.7109375" style="471" customWidth="1"/>
    <col min="14857" max="14857" width="17.28515625" style="471" customWidth="1"/>
    <col min="14858" max="14858" width="10" style="471" bestFit="1" customWidth="1"/>
    <col min="14859" max="15104" width="9.140625" style="471"/>
    <col min="15105" max="15105" width="4.140625" style="471" customWidth="1"/>
    <col min="15106" max="15106" width="4.28515625" style="471" customWidth="1"/>
    <col min="15107" max="15107" width="14.42578125" style="471" customWidth="1"/>
    <col min="15108" max="15108" width="65" style="471" customWidth="1"/>
    <col min="15109" max="15109" width="6.7109375" style="471" customWidth="1"/>
    <col min="15110" max="15110" width="10.140625" style="471" customWidth="1"/>
    <col min="15111" max="15111" width="11.7109375" style="471" customWidth="1"/>
    <col min="15112" max="15112" width="15.7109375" style="471" customWidth="1"/>
    <col min="15113" max="15113" width="17.28515625" style="471" customWidth="1"/>
    <col min="15114" max="15114" width="10" style="471" bestFit="1" customWidth="1"/>
    <col min="15115" max="15360" width="9.140625" style="471"/>
    <col min="15361" max="15361" width="4.140625" style="471" customWidth="1"/>
    <col min="15362" max="15362" width="4.28515625" style="471" customWidth="1"/>
    <col min="15363" max="15363" width="14.42578125" style="471" customWidth="1"/>
    <col min="15364" max="15364" width="65" style="471" customWidth="1"/>
    <col min="15365" max="15365" width="6.7109375" style="471" customWidth="1"/>
    <col min="15366" max="15366" width="10.140625" style="471" customWidth="1"/>
    <col min="15367" max="15367" width="11.7109375" style="471" customWidth="1"/>
    <col min="15368" max="15368" width="15.7109375" style="471" customWidth="1"/>
    <col min="15369" max="15369" width="17.28515625" style="471" customWidth="1"/>
    <col min="15370" max="15370" width="10" style="471" bestFit="1" customWidth="1"/>
    <col min="15371" max="15616" width="9.140625" style="471"/>
    <col min="15617" max="15617" width="4.140625" style="471" customWidth="1"/>
    <col min="15618" max="15618" width="4.28515625" style="471" customWidth="1"/>
    <col min="15619" max="15619" width="14.42578125" style="471" customWidth="1"/>
    <col min="15620" max="15620" width="65" style="471" customWidth="1"/>
    <col min="15621" max="15621" width="6.7109375" style="471" customWidth="1"/>
    <col min="15622" max="15622" width="10.140625" style="471" customWidth="1"/>
    <col min="15623" max="15623" width="11.7109375" style="471" customWidth="1"/>
    <col min="15624" max="15624" width="15.7109375" style="471" customWidth="1"/>
    <col min="15625" max="15625" width="17.28515625" style="471" customWidth="1"/>
    <col min="15626" max="15626" width="10" style="471" bestFit="1" customWidth="1"/>
    <col min="15627" max="15872" width="9.140625" style="471"/>
    <col min="15873" max="15873" width="4.140625" style="471" customWidth="1"/>
    <col min="15874" max="15874" width="4.28515625" style="471" customWidth="1"/>
    <col min="15875" max="15875" width="14.42578125" style="471" customWidth="1"/>
    <col min="15876" max="15876" width="65" style="471" customWidth="1"/>
    <col min="15877" max="15877" width="6.7109375" style="471" customWidth="1"/>
    <col min="15878" max="15878" width="10.140625" style="471" customWidth="1"/>
    <col min="15879" max="15879" width="11.7109375" style="471" customWidth="1"/>
    <col min="15880" max="15880" width="15.7109375" style="471" customWidth="1"/>
    <col min="15881" max="15881" width="17.28515625" style="471" customWidth="1"/>
    <col min="15882" max="15882" width="10" style="471" bestFit="1" customWidth="1"/>
    <col min="15883" max="16128" width="9.140625" style="471"/>
    <col min="16129" max="16129" width="4.140625" style="471" customWidth="1"/>
    <col min="16130" max="16130" width="4.28515625" style="471" customWidth="1"/>
    <col min="16131" max="16131" width="14.42578125" style="471" customWidth="1"/>
    <col min="16132" max="16132" width="65" style="471" customWidth="1"/>
    <col min="16133" max="16133" width="6.7109375" style="471" customWidth="1"/>
    <col min="16134" max="16134" width="10.140625" style="471" customWidth="1"/>
    <col min="16135" max="16135" width="11.7109375" style="471" customWidth="1"/>
    <col min="16136" max="16136" width="15.7109375" style="471" customWidth="1"/>
    <col min="16137" max="16137" width="17.28515625" style="471" customWidth="1"/>
    <col min="16138" max="16138" width="10" style="471" bestFit="1" customWidth="1"/>
    <col min="16139" max="16384" width="9.140625" style="471"/>
  </cols>
  <sheetData>
    <row r="1" spans="1:256" ht="21" customHeight="1">
      <c r="A1" s="186" t="s">
        <v>875</v>
      </c>
      <c r="B1" s="139"/>
      <c r="C1" s="139"/>
      <c r="D1" s="140"/>
      <c r="E1" s="898"/>
      <c r="F1" s="898"/>
      <c r="G1" s="898"/>
      <c r="H1" s="898"/>
      <c r="I1" s="899"/>
    </row>
    <row r="2" spans="1:256" s="473" customFormat="1" ht="13.5" customHeight="1">
      <c r="A2" s="218" t="s">
        <v>410</v>
      </c>
      <c r="B2" s="287"/>
      <c r="C2" s="287"/>
      <c r="D2" s="287"/>
      <c r="E2" s="472"/>
      <c r="F2" s="472"/>
      <c r="G2" s="472"/>
      <c r="H2" s="472"/>
    </row>
    <row r="3" spans="1:256" ht="13.5" customHeight="1">
      <c r="A3" s="218" t="s">
        <v>276</v>
      </c>
      <c r="B3" s="287"/>
      <c r="C3" s="287"/>
      <c r="D3" s="287"/>
      <c r="E3" s="474"/>
      <c r="F3" s="475"/>
      <c r="G3" s="475"/>
      <c r="H3" s="473"/>
      <c r="I3" s="473"/>
    </row>
    <row r="4" spans="1:256" ht="13.5" customHeight="1">
      <c r="A4" s="86" t="s">
        <v>538</v>
      </c>
      <c r="B4" s="288"/>
      <c r="C4" s="288"/>
      <c r="D4" s="288"/>
      <c r="E4" s="474"/>
      <c r="F4" s="475"/>
      <c r="G4" s="475"/>
      <c r="H4" s="473"/>
      <c r="I4" s="473"/>
    </row>
    <row r="5" spans="1:256" s="141" customFormat="1" ht="13.5" customHeight="1">
      <c r="A5" s="87" t="s">
        <v>277</v>
      </c>
      <c r="B5" s="87"/>
      <c r="C5" s="87"/>
      <c r="D5" s="87"/>
      <c r="E5" s="87"/>
      <c r="F5" s="87"/>
      <c r="G5" s="471"/>
      <c r="H5" s="84"/>
      <c r="I5" s="473"/>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471"/>
      <c r="AR5" s="471"/>
      <c r="AS5" s="471"/>
      <c r="AT5" s="471"/>
      <c r="AU5" s="471"/>
      <c r="AV5" s="471"/>
      <c r="AW5" s="471"/>
      <c r="AX5" s="471"/>
      <c r="AY5" s="471"/>
      <c r="AZ5" s="471"/>
      <c r="BA5" s="471"/>
      <c r="BB5" s="471"/>
      <c r="BC5" s="471"/>
      <c r="BD5" s="471"/>
      <c r="BE5" s="471"/>
      <c r="BF5" s="471"/>
      <c r="BG5" s="471"/>
      <c r="BH5" s="471"/>
      <c r="BI5" s="471"/>
      <c r="BJ5" s="471"/>
      <c r="BK5" s="471"/>
      <c r="BL5" s="471"/>
      <c r="BM5" s="471"/>
      <c r="BN5" s="471"/>
      <c r="BO5" s="471"/>
      <c r="BP5" s="471"/>
      <c r="BQ5" s="471"/>
      <c r="BR5" s="471"/>
      <c r="BS5" s="471"/>
      <c r="BT5" s="471"/>
      <c r="BU5" s="471"/>
      <c r="BV5" s="471"/>
      <c r="BW5" s="471"/>
      <c r="BX5" s="471"/>
      <c r="BY5" s="471"/>
      <c r="BZ5" s="471"/>
      <c r="CA5" s="471"/>
      <c r="CB5" s="471"/>
      <c r="CC5" s="471"/>
      <c r="CD5" s="471"/>
      <c r="CE5" s="471"/>
      <c r="CF5" s="471"/>
      <c r="CG5" s="471"/>
      <c r="CH5" s="471"/>
      <c r="CI5" s="471"/>
      <c r="CJ5" s="471"/>
      <c r="CK5" s="471"/>
      <c r="CL5" s="471"/>
      <c r="CM5" s="471"/>
      <c r="CN5" s="471"/>
      <c r="CO5" s="471"/>
      <c r="CP5" s="471"/>
      <c r="CQ5" s="471"/>
      <c r="CR5" s="471"/>
      <c r="CS5" s="471"/>
      <c r="CT5" s="471"/>
      <c r="CU5" s="471"/>
      <c r="CV5" s="471"/>
      <c r="CW5" s="471"/>
      <c r="CX5" s="471"/>
      <c r="CY5" s="471"/>
      <c r="CZ5" s="471"/>
      <c r="DA5" s="471"/>
      <c r="DB5" s="471"/>
      <c r="DC5" s="471"/>
      <c r="DD5" s="471"/>
      <c r="DE5" s="471"/>
      <c r="DF5" s="471"/>
      <c r="DG5" s="471"/>
      <c r="DH5" s="471"/>
      <c r="DI5" s="471"/>
      <c r="DJ5" s="471"/>
      <c r="DK5" s="471"/>
      <c r="DL5" s="471"/>
      <c r="DM5" s="471"/>
      <c r="DN5" s="471"/>
      <c r="DO5" s="471"/>
      <c r="DP5" s="471"/>
      <c r="DQ5" s="471"/>
      <c r="DR5" s="471"/>
      <c r="DS5" s="471"/>
      <c r="DT5" s="471"/>
      <c r="DU5" s="471"/>
      <c r="DV5" s="471"/>
      <c r="DW5" s="471"/>
      <c r="DX5" s="471"/>
      <c r="DY5" s="471"/>
      <c r="DZ5" s="471"/>
      <c r="EA5" s="471"/>
      <c r="EB5" s="471"/>
      <c r="EC5" s="471"/>
      <c r="ED5" s="471"/>
      <c r="EE5" s="471"/>
      <c r="EF5" s="471"/>
      <c r="EG5" s="471"/>
      <c r="EH5" s="471"/>
      <c r="EI5" s="471"/>
      <c r="EJ5" s="471"/>
      <c r="EK5" s="471"/>
      <c r="EL5" s="471"/>
      <c r="EM5" s="471"/>
      <c r="EN5" s="471"/>
      <c r="EO5" s="471"/>
      <c r="EP5" s="471"/>
      <c r="EQ5" s="471"/>
      <c r="ER5" s="471"/>
      <c r="ES5" s="471"/>
      <c r="ET5" s="471"/>
      <c r="EU5" s="471"/>
      <c r="EV5" s="471"/>
      <c r="EW5" s="471"/>
      <c r="EX5" s="471"/>
      <c r="EY5" s="471"/>
      <c r="EZ5" s="471"/>
      <c r="FA5" s="471"/>
      <c r="FB5" s="471"/>
      <c r="FC5" s="471"/>
      <c r="FD5" s="471"/>
      <c r="FE5" s="471"/>
      <c r="FF5" s="471"/>
      <c r="FG5" s="471"/>
      <c r="FH5" s="471"/>
      <c r="FI5" s="471"/>
      <c r="FJ5" s="471"/>
      <c r="FK5" s="471"/>
      <c r="FL5" s="471"/>
      <c r="FM5" s="471"/>
      <c r="FN5" s="471"/>
      <c r="FO5" s="471"/>
      <c r="FP5" s="471"/>
      <c r="FQ5" s="471"/>
      <c r="FR5" s="471"/>
      <c r="FS5" s="471"/>
      <c r="FT5" s="471"/>
      <c r="FU5" s="471"/>
      <c r="FV5" s="471"/>
      <c r="FW5" s="471"/>
      <c r="FX5" s="471"/>
      <c r="FY5" s="471"/>
      <c r="FZ5" s="471"/>
      <c r="GA5" s="471"/>
      <c r="GB5" s="471"/>
      <c r="GC5" s="471"/>
      <c r="GD5" s="471"/>
      <c r="GE5" s="471"/>
      <c r="GF5" s="471"/>
      <c r="GG5" s="471"/>
      <c r="GH5" s="471"/>
      <c r="GI5" s="471"/>
      <c r="GJ5" s="471"/>
      <c r="GK5" s="471"/>
      <c r="GL5" s="471"/>
      <c r="GM5" s="471"/>
      <c r="GN5" s="471"/>
      <c r="GO5" s="471"/>
      <c r="GP5" s="471"/>
      <c r="GQ5" s="471"/>
      <c r="GR5" s="471"/>
      <c r="GS5" s="471"/>
      <c r="GT5" s="471"/>
      <c r="GU5" s="471"/>
      <c r="GV5" s="471"/>
      <c r="GW5" s="471"/>
      <c r="GX5" s="471"/>
      <c r="GY5" s="471"/>
      <c r="GZ5" s="471"/>
      <c r="HA5" s="471"/>
      <c r="HB5" s="471"/>
      <c r="HC5" s="471"/>
      <c r="HD5" s="471"/>
      <c r="HE5" s="471"/>
      <c r="HF5" s="471"/>
      <c r="HG5" s="471"/>
      <c r="HH5" s="471"/>
      <c r="HI5" s="471"/>
      <c r="HJ5" s="471"/>
      <c r="HK5" s="471"/>
      <c r="HL5" s="471"/>
      <c r="HM5" s="471"/>
      <c r="HN5" s="471"/>
      <c r="HO5" s="471"/>
      <c r="HP5" s="471"/>
      <c r="HQ5" s="471"/>
      <c r="HR5" s="471"/>
      <c r="HS5" s="471"/>
      <c r="HT5" s="471"/>
      <c r="HU5" s="471"/>
      <c r="HV5" s="471"/>
      <c r="HW5" s="471"/>
      <c r="HX5" s="471"/>
      <c r="HY5" s="471"/>
      <c r="HZ5" s="471"/>
      <c r="IA5" s="471"/>
      <c r="IB5" s="471"/>
      <c r="IC5" s="471"/>
      <c r="ID5" s="471"/>
      <c r="IE5" s="471"/>
      <c r="IF5" s="471"/>
      <c r="IG5" s="471"/>
      <c r="IH5" s="471"/>
      <c r="II5" s="471"/>
      <c r="IJ5" s="471"/>
      <c r="IK5" s="471"/>
      <c r="IL5" s="471"/>
      <c r="IM5" s="471"/>
      <c r="IN5" s="471"/>
      <c r="IO5" s="471"/>
      <c r="IP5" s="471"/>
      <c r="IQ5" s="471"/>
      <c r="IR5" s="471"/>
      <c r="IS5" s="471"/>
      <c r="IT5" s="471"/>
      <c r="IU5" s="471"/>
      <c r="IV5" s="471"/>
    </row>
    <row r="6" spans="1:256" ht="15">
      <c r="A6" s="475"/>
      <c r="B6" s="475"/>
      <c r="C6" s="475"/>
      <c r="D6" s="476"/>
      <c r="E6" s="477"/>
      <c r="F6" s="475"/>
      <c r="H6" s="475"/>
      <c r="I6" s="478"/>
    </row>
    <row r="7" spans="1:256" ht="22.5">
      <c r="A7" s="479" t="s">
        <v>81</v>
      </c>
      <c r="B7" s="479" t="s">
        <v>82</v>
      </c>
      <c r="C7" s="479" t="s">
        <v>83</v>
      </c>
      <c r="D7" s="479" t="s">
        <v>84</v>
      </c>
      <c r="E7" s="479" t="s">
        <v>85</v>
      </c>
      <c r="F7" s="479" t="s">
        <v>86</v>
      </c>
      <c r="G7" s="479" t="s">
        <v>87</v>
      </c>
      <c r="H7" s="480" t="s">
        <v>17</v>
      </c>
      <c r="I7" s="481" t="s">
        <v>39</v>
      </c>
      <c r="J7" s="472"/>
    </row>
    <row r="8" spans="1:256">
      <c r="A8" s="479" t="s">
        <v>88</v>
      </c>
      <c r="B8" s="479" t="s">
        <v>89</v>
      </c>
      <c r="C8" s="479">
        <v>3</v>
      </c>
      <c r="D8" s="479">
        <v>4</v>
      </c>
      <c r="E8" s="479">
        <v>5</v>
      </c>
      <c r="F8" s="479">
        <v>6</v>
      </c>
      <c r="G8" s="479">
        <v>7</v>
      </c>
      <c r="H8" s="480">
        <v>8</v>
      </c>
      <c r="I8" s="481">
        <v>9</v>
      </c>
    </row>
    <row r="9" spans="1:256" ht="21" customHeight="1">
      <c r="A9" s="482"/>
      <c r="B9" s="483"/>
      <c r="C9" s="483" t="s">
        <v>108</v>
      </c>
      <c r="D9" s="483" t="s">
        <v>109</v>
      </c>
      <c r="E9" s="483"/>
      <c r="F9" s="484"/>
      <c r="G9" s="485"/>
      <c r="H9" s="485">
        <f>H10+H63+H80+H91</f>
        <v>0</v>
      </c>
      <c r="I9" s="473"/>
    </row>
    <row r="10" spans="1:256" ht="13.5" customHeight="1">
      <c r="A10" s="655"/>
      <c r="B10" s="655"/>
      <c r="C10" s="656" t="s">
        <v>88</v>
      </c>
      <c r="D10" s="656" t="s">
        <v>110</v>
      </c>
      <c r="E10" s="900"/>
      <c r="F10" s="901"/>
      <c r="G10" s="490"/>
      <c r="H10" s="490">
        <f>SUM(H11:H62)</f>
        <v>0</v>
      </c>
      <c r="I10" s="491"/>
    </row>
    <row r="11" spans="1:256" ht="13.5" customHeight="1">
      <c r="A11" s="492">
        <v>1</v>
      </c>
      <c r="B11" s="493" t="s">
        <v>111</v>
      </c>
      <c r="C11" s="493">
        <v>115101201</v>
      </c>
      <c r="D11" s="493" t="s">
        <v>254</v>
      </c>
      <c r="E11" s="493" t="s">
        <v>252</v>
      </c>
      <c r="F11" s="494">
        <v>16</v>
      </c>
      <c r="G11" s="144"/>
      <c r="H11" s="495">
        <f t="shared" ref="H11:H19" si="0">F11*G11</f>
        <v>0</v>
      </c>
      <c r="I11" s="506" t="s">
        <v>623</v>
      </c>
    </row>
    <row r="12" spans="1:256" ht="13.5" customHeight="1">
      <c r="A12" s="492">
        <v>2</v>
      </c>
      <c r="B12" s="493" t="s">
        <v>111</v>
      </c>
      <c r="C12" s="493">
        <v>115101301</v>
      </c>
      <c r="D12" s="493" t="s">
        <v>255</v>
      </c>
      <c r="E12" s="493" t="s">
        <v>256</v>
      </c>
      <c r="F12" s="494">
        <v>2</v>
      </c>
      <c r="G12" s="144"/>
      <c r="H12" s="495">
        <f t="shared" si="0"/>
        <v>0</v>
      </c>
      <c r="I12" s="506" t="s">
        <v>623</v>
      </c>
    </row>
    <row r="13" spans="1:256" ht="13.5" customHeight="1">
      <c r="A13" s="492">
        <v>3</v>
      </c>
      <c r="B13" s="493" t="s">
        <v>111</v>
      </c>
      <c r="C13" s="493">
        <v>119001402</v>
      </c>
      <c r="D13" s="493" t="s">
        <v>257</v>
      </c>
      <c r="E13" s="493" t="s">
        <v>164</v>
      </c>
      <c r="F13" s="507">
        <v>1</v>
      </c>
      <c r="G13" s="144"/>
      <c r="H13" s="495">
        <f t="shared" si="0"/>
        <v>0</v>
      </c>
      <c r="I13" s="506" t="s">
        <v>623</v>
      </c>
    </row>
    <row r="14" spans="1:256" ht="13.5" customHeight="1">
      <c r="A14" s="492">
        <v>4</v>
      </c>
      <c r="B14" s="493" t="s">
        <v>111</v>
      </c>
      <c r="C14" s="493">
        <v>119001406</v>
      </c>
      <c r="D14" s="493" t="s">
        <v>258</v>
      </c>
      <c r="E14" s="493" t="s">
        <v>164</v>
      </c>
      <c r="F14" s="507">
        <v>1</v>
      </c>
      <c r="G14" s="144"/>
      <c r="H14" s="495">
        <f t="shared" si="0"/>
        <v>0</v>
      </c>
      <c r="I14" s="506" t="s">
        <v>623</v>
      </c>
    </row>
    <row r="15" spans="1:256" ht="13.5" customHeight="1">
      <c r="A15" s="492">
        <v>5</v>
      </c>
      <c r="B15" s="493" t="s">
        <v>111</v>
      </c>
      <c r="C15" s="493">
        <v>119001412</v>
      </c>
      <c r="D15" s="493" t="s">
        <v>259</v>
      </c>
      <c r="E15" s="493" t="s">
        <v>164</v>
      </c>
      <c r="F15" s="507">
        <v>1</v>
      </c>
      <c r="G15" s="144"/>
      <c r="H15" s="495">
        <f t="shared" si="0"/>
        <v>0</v>
      </c>
      <c r="I15" s="506" t="s">
        <v>623</v>
      </c>
    </row>
    <row r="16" spans="1:256" ht="13.5" customHeight="1">
      <c r="A16" s="492">
        <v>6</v>
      </c>
      <c r="B16" s="493" t="s">
        <v>111</v>
      </c>
      <c r="C16" s="493">
        <v>119001422</v>
      </c>
      <c r="D16" s="493" t="s">
        <v>260</v>
      </c>
      <c r="E16" s="493" t="s">
        <v>164</v>
      </c>
      <c r="F16" s="507">
        <v>3</v>
      </c>
      <c r="G16" s="144"/>
      <c r="H16" s="495">
        <f t="shared" si="0"/>
        <v>0</v>
      </c>
      <c r="I16" s="506" t="s">
        <v>623</v>
      </c>
    </row>
    <row r="17" spans="1:14" s="430" customFormat="1" ht="13.5" customHeight="1">
      <c r="A17" s="362">
        <v>7</v>
      </c>
      <c r="B17" s="363" t="s">
        <v>111</v>
      </c>
      <c r="C17" s="364">
        <v>121112003</v>
      </c>
      <c r="D17" s="364" t="s">
        <v>424</v>
      </c>
      <c r="E17" s="364" t="s">
        <v>113</v>
      </c>
      <c r="F17" s="508">
        <f>SUM(F18:F18)</f>
        <v>3.3600000000000003</v>
      </c>
      <c r="G17" s="152"/>
      <c r="H17" s="509">
        <f>F17*G17</f>
        <v>0</v>
      </c>
      <c r="I17" s="366" t="s">
        <v>623</v>
      </c>
      <c r="J17" s="510"/>
    </row>
    <row r="18" spans="1:14" s="430" customFormat="1" ht="13.5" customHeight="1">
      <c r="A18" s="362"/>
      <c r="B18" s="364"/>
      <c r="C18" s="364"/>
      <c r="D18" s="511" t="s">
        <v>643</v>
      </c>
      <c r="E18" s="364"/>
      <c r="F18" s="512">
        <f>4.2*0.8</f>
        <v>3.3600000000000003</v>
      </c>
      <c r="G18" s="513"/>
      <c r="H18" s="509"/>
      <c r="I18" s="366"/>
      <c r="J18" s="510"/>
    </row>
    <row r="19" spans="1:14" ht="27" customHeight="1">
      <c r="A19" s="492">
        <v>8</v>
      </c>
      <c r="B19" s="493" t="s">
        <v>111</v>
      </c>
      <c r="C19" s="493">
        <v>132254101</v>
      </c>
      <c r="D19" s="493" t="s">
        <v>280</v>
      </c>
      <c r="E19" s="493" t="s">
        <v>186</v>
      </c>
      <c r="F19" s="507">
        <f>SUM(F20:F20)</f>
        <v>4.032</v>
      </c>
      <c r="G19" s="144"/>
      <c r="H19" s="495">
        <f t="shared" si="0"/>
        <v>0</v>
      </c>
      <c r="I19" s="506" t="s">
        <v>623</v>
      </c>
      <c r="J19" s="514"/>
    </row>
    <row r="20" spans="1:14" ht="13.5" customHeight="1">
      <c r="A20" s="492"/>
      <c r="B20" s="493"/>
      <c r="C20" s="515"/>
      <c r="D20" s="515" t="s">
        <v>644</v>
      </c>
      <c r="E20" s="515"/>
      <c r="F20" s="500">
        <f>(4.2)*0.8*1.2</f>
        <v>4.032</v>
      </c>
      <c r="G20" s="516"/>
      <c r="H20" s="516"/>
      <c r="I20" s="506"/>
      <c r="J20" s="517"/>
    </row>
    <row r="21" spans="1:14" s="305" customFormat="1" ht="13.5" customHeight="1">
      <c r="A21" s="518"/>
      <c r="B21" s="301"/>
      <c r="C21" s="302"/>
      <c r="D21" s="308" t="s">
        <v>543</v>
      </c>
      <c r="E21" s="302"/>
      <c r="F21" s="309"/>
      <c r="G21" s="303"/>
      <c r="H21" s="303"/>
      <c r="I21" s="519"/>
      <c r="K21" s="520"/>
    </row>
    <row r="22" spans="1:14" ht="13.5" customHeight="1">
      <c r="A22" s="492">
        <v>9</v>
      </c>
      <c r="B22" s="493" t="s">
        <v>111</v>
      </c>
      <c r="C22" s="493">
        <v>139001101</v>
      </c>
      <c r="D22" s="493" t="s">
        <v>261</v>
      </c>
      <c r="E22" s="493" t="s">
        <v>186</v>
      </c>
      <c r="F22" s="507">
        <f>F23</f>
        <v>0.40300000000000002</v>
      </c>
      <c r="G22" s="144"/>
      <c r="H22" s="495">
        <f>F22*G22</f>
        <v>0</v>
      </c>
      <c r="I22" s="506" t="s">
        <v>623</v>
      </c>
    </row>
    <row r="23" spans="1:14" ht="13.5" customHeight="1">
      <c r="A23" s="492"/>
      <c r="B23" s="493"/>
      <c r="C23" s="515"/>
      <c r="D23" s="515" t="s">
        <v>645</v>
      </c>
      <c r="E23" s="515"/>
      <c r="F23" s="500">
        <f>(4.03)*0.1</f>
        <v>0.40300000000000002</v>
      </c>
      <c r="G23" s="516"/>
      <c r="H23" s="516"/>
      <c r="I23" s="506"/>
    </row>
    <row r="24" spans="1:14" ht="13.5" customHeight="1">
      <c r="A24" s="492">
        <v>10</v>
      </c>
      <c r="B24" s="493" t="s">
        <v>111</v>
      </c>
      <c r="C24" s="493">
        <v>151101101</v>
      </c>
      <c r="D24" s="493" t="s">
        <v>281</v>
      </c>
      <c r="E24" s="493" t="s">
        <v>113</v>
      </c>
      <c r="F24" s="507">
        <f>SUM(F25:F25)</f>
        <v>5.04</v>
      </c>
      <c r="G24" s="144"/>
      <c r="H24" s="495">
        <f>F24*G24</f>
        <v>0</v>
      </c>
      <c r="I24" s="506" t="s">
        <v>623</v>
      </c>
    </row>
    <row r="25" spans="1:14" ht="13.5" customHeight="1">
      <c r="A25" s="492"/>
      <c r="B25" s="493"/>
      <c r="C25" s="515"/>
      <c r="D25" s="515" t="s">
        <v>646</v>
      </c>
      <c r="E25" s="515"/>
      <c r="F25" s="500">
        <f>((4.2)*1.2*2)*0.5</f>
        <v>5.04</v>
      </c>
      <c r="G25" s="516"/>
      <c r="H25" s="516"/>
      <c r="I25" s="506"/>
    </row>
    <row r="26" spans="1:14" ht="13.5" customHeight="1">
      <c r="A26" s="492">
        <v>11</v>
      </c>
      <c r="B26" s="493" t="s">
        <v>111</v>
      </c>
      <c r="C26" s="493">
        <v>151101111</v>
      </c>
      <c r="D26" s="493" t="s">
        <v>282</v>
      </c>
      <c r="E26" s="493" t="s">
        <v>113</v>
      </c>
      <c r="F26" s="507">
        <f>F24</f>
        <v>5.04</v>
      </c>
      <c r="G26" s="144"/>
      <c r="H26" s="495">
        <f>F26*G26</f>
        <v>0</v>
      </c>
      <c r="I26" s="506" t="s">
        <v>623</v>
      </c>
    </row>
    <row r="27" spans="1:14" ht="13.5" customHeight="1">
      <c r="A27" s="492">
        <v>12</v>
      </c>
      <c r="B27" s="493" t="s">
        <v>111</v>
      </c>
      <c r="C27" s="493">
        <v>174151101</v>
      </c>
      <c r="D27" s="493" t="s">
        <v>266</v>
      </c>
      <c r="E27" s="493" t="s">
        <v>186</v>
      </c>
      <c r="F27" s="507">
        <f>SUM(F28:F28)</f>
        <v>4.032</v>
      </c>
      <c r="G27" s="144"/>
      <c r="H27" s="495">
        <f>F27*G27</f>
        <v>0</v>
      </c>
      <c r="I27" s="506" t="s">
        <v>623</v>
      </c>
    </row>
    <row r="28" spans="1:14" ht="13.5" customHeight="1">
      <c r="A28" s="492"/>
      <c r="B28" s="493"/>
      <c r="C28" s="515"/>
      <c r="D28" s="515" t="s">
        <v>647</v>
      </c>
      <c r="E28" s="515"/>
      <c r="F28" s="500">
        <f>(4.2)*0.8*1.2</f>
        <v>4.032</v>
      </c>
      <c r="G28" s="516"/>
      <c r="H28" s="516"/>
      <c r="I28" s="506"/>
    </row>
    <row r="29" spans="1:14" s="430" customFormat="1" ht="27" customHeight="1">
      <c r="A29" s="549" t="s">
        <v>713</v>
      </c>
      <c r="B29" s="363" t="s">
        <v>190</v>
      </c>
      <c r="C29" s="364">
        <v>181111121</v>
      </c>
      <c r="D29" s="364" t="s">
        <v>191</v>
      </c>
      <c r="E29" s="364" t="s">
        <v>113</v>
      </c>
      <c r="F29" s="370">
        <f>SUM(F30:F30)</f>
        <v>3.3600000000000003</v>
      </c>
      <c r="G29" s="152"/>
      <c r="H29" s="509">
        <f>F29*G29</f>
        <v>0</v>
      </c>
      <c r="I29" s="366" t="s">
        <v>623</v>
      </c>
      <c r="J29" s="550"/>
    </row>
    <row r="30" spans="1:14" s="430" customFormat="1" ht="13.5" customHeight="1">
      <c r="A30" s="549"/>
      <c r="B30" s="363"/>
      <c r="C30" s="364"/>
      <c r="D30" s="511" t="s">
        <v>648</v>
      </c>
      <c r="E30" s="364"/>
      <c r="F30" s="512">
        <f>4.2*0.8</f>
        <v>3.3600000000000003</v>
      </c>
      <c r="G30" s="509"/>
      <c r="H30" s="509"/>
      <c r="I30" s="366"/>
      <c r="J30" s="551"/>
      <c r="K30" s="552"/>
      <c r="M30" s="552"/>
      <c r="N30" s="552"/>
    </row>
    <row r="31" spans="1:14" s="430" customFormat="1" ht="13.5" customHeight="1">
      <c r="A31" s="549" t="s">
        <v>714</v>
      </c>
      <c r="B31" s="363" t="s">
        <v>111</v>
      </c>
      <c r="C31" s="364">
        <v>181311103</v>
      </c>
      <c r="D31" s="364" t="s">
        <v>425</v>
      </c>
      <c r="E31" s="364" t="s">
        <v>113</v>
      </c>
      <c r="F31" s="370">
        <f>SUM(F32)</f>
        <v>3.36</v>
      </c>
      <c r="G31" s="152"/>
      <c r="H31" s="509">
        <f>F31*G31</f>
        <v>0</v>
      </c>
      <c r="I31" s="366" t="s">
        <v>623</v>
      </c>
      <c r="J31" s="551"/>
    </row>
    <row r="32" spans="1:14" s="430" customFormat="1" ht="13.5" customHeight="1">
      <c r="A32" s="549"/>
      <c r="B32" s="363"/>
      <c r="C32" s="364"/>
      <c r="D32" s="511" t="s">
        <v>649</v>
      </c>
      <c r="E32" s="364"/>
      <c r="F32" s="512">
        <f>3.36</f>
        <v>3.36</v>
      </c>
      <c r="G32" s="509"/>
      <c r="H32" s="509"/>
      <c r="I32" s="366"/>
      <c r="J32" s="551"/>
      <c r="K32" s="552"/>
    </row>
    <row r="33" spans="1:23" s="430" customFormat="1" ht="13.5" customHeight="1">
      <c r="A33" s="549" t="s">
        <v>715</v>
      </c>
      <c r="B33" s="364">
        <v>231</v>
      </c>
      <c r="C33" s="364">
        <v>183403153</v>
      </c>
      <c r="D33" s="364" t="s">
        <v>413</v>
      </c>
      <c r="E33" s="364" t="s">
        <v>113</v>
      </c>
      <c r="F33" s="370">
        <f>SUM(F34:F34)</f>
        <v>3.36</v>
      </c>
      <c r="G33" s="152"/>
      <c r="H33" s="509">
        <f>F33*G33</f>
        <v>0</v>
      </c>
      <c r="I33" s="366" t="s">
        <v>623</v>
      </c>
      <c r="J33" s="553"/>
      <c r="K33" s="554"/>
      <c r="L33" s="554"/>
      <c r="M33" s="554"/>
      <c r="N33" s="554"/>
      <c r="O33" s="555"/>
      <c r="P33" s="556"/>
      <c r="Q33" s="557"/>
      <c r="R33" s="558"/>
      <c r="S33" s="558"/>
      <c r="T33" s="559"/>
      <c r="V33" s="560"/>
    </row>
    <row r="34" spans="1:23" s="430" customFormat="1" ht="13.5" customHeight="1">
      <c r="A34" s="549"/>
      <c r="B34" s="561"/>
      <c r="C34" s="561"/>
      <c r="D34" s="511" t="s">
        <v>650</v>
      </c>
      <c r="E34" s="561"/>
      <c r="F34" s="512">
        <f>(3.36)*1</f>
        <v>3.36</v>
      </c>
      <c r="G34" s="562"/>
      <c r="H34" s="509"/>
      <c r="I34" s="366"/>
      <c r="J34" s="552"/>
      <c r="K34" s="552"/>
      <c r="L34" s="563"/>
      <c r="M34" s="554"/>
      <c r="N34" s="554"/>
      <c r="O34" s="555"/>
      <c r="P34" s="556"/>
      <c r="Q34" s="557"/>
      <c r="R34" s="558"/>
      <c r="S34" s="558"/>
      <c r="T34" s="559"/>
      <c r="V34" s="560"/>
    </row>
    <row r="35" spans="1:23" s="430" customFormat="1" ht="13.5" customHeight="1">
      <c r="A35" s="549" t="s">
        <v>716</v>
      </c>
      <c r="B35" s="364">
        <v>231</v>
      </c>
      <c r="C35" s="364">
        <v>183403161</v>
      </c>
      <c r="D35" s="364" t="s">
        <v>414</v>
      </c>
      <c r="E35" s="364" t="s">
        <v>113</v>
      </c>
      <c r="F35" s="370">
        <f>SUM(F36:F36)</f>
        <v>3.36</v>
      </c>
      <c r="G35" s="152"/>
      <c r="H35" s="509">
        <f>F35*G35</f>
        <v>0</v>
      </c>
      <c r="I35" s="366" t="s">
        <v>623</v>
      </c>
      <c r="J35" s="553"/>
      <c r="K35" s="554"/>
      <c r="L35" s="554"/>
      <c r="M35" s="554"/>
      <c r="N35" s="554"/>
      <c r="O35" s="555"/>
      <c r="P35" s="556"/>
      <c r="Q35" s="557"/>
      <c r="R35" s="558"/>
      <c r="S35" s="558"/>
      <c r="T35" s="559"/>
      <c r="V35" s="560"/>
    </row>
    <row r="36" spans="1:23" s="430" customFormat="1" ht="13.5" customHeight="1">
      <c r="A36" s="549"/>
      <c r="B36" s="364"/>
      <c r="C36" s="364"/>
      <c r="D36" s="511" t="s">
        <v>651</v>
      </c>
      <c r="E36" s="561"/>
      <c r="F36" s="512">
        <f>(3.36)*1</f>
        <v>3.36</v>
      </c>
      <c r="G36" s="509"/>
      <c r="H36" s="509"/>
      <c r="I36" s="366"/>
      <c r="J36" s="552"/>
      <c r="K36" s="552"/>
      <c r="L36" s="554"/>
      <c r="M36" s="554"/>
      <c r="N36" s="554"/>
      <c r="O36" s="555"/>
      <c r="P36" s="556"/>
      <c r="Q36" s="557"/>
      <c r="R36" s="558"/>
      <c r="S36" s="558"/>
      <c r="T36" s="559"/>
      <c r="V36" s="560"/>
    </row>
    <row r="37" spans="1:23" s="430" customFormat="1" ht="27" customHeight="1">
      <c r="A37" s="362">
        <v>17</v>
      </c>
      <c r="B37" s="363" t="s">
        <v>190</v>
      </c>
      <c r="C37" s="364">
        <v>183451351</v>
      </c>
      <c r="D37" s="564" t="s">
        <v>428</v>
      </c>
      <c r="E37" s="364" t="s">
        <v>113</v>
      </c>
      <c r="F37" s="370">
        <f>SUM(F38)</f>
        <v>3.3600000000000003</v>
      </c>
      <c r="G37" s="152"/>
      <c r="H37" s="509">
        <f>F37*G37</f>
        <v>0</v>
      </c>
      <c r="I37" s="366" t="s">
        <v>627</v>
      </c>
      <c r="J37" s="565"/>
      <c r="K37" s="566"/>
      <c r="L37" s="567"/>
      <c r="M37" s="567"/>
      <c r="N37" s="568"/>
      <c r="O37" s="567"/>
      <c r="P37" s="569"/>
      <c r="Q37" s="570"/>
      <c r="R37" s="571"/>
      <c r="V37" s="368"/>
    </row>
    <row r="38" spans="1:23" s="430" customFormat="1" ht="27" customHeight="1">
      <c r="A38" s="572"/>
      <c r="B38" s="573"/>
      <c r="C38" s="573"/>
      <c r="D38" s="511" t="s">
        <v>652</v>
      </c>
      <c r="E38" s="364"/>
      <c r="F38" s="512">
        <f>4.2*0.8</f>
        <v>3.3600000000000003</v>
      </c>
      <c r="G38" s="574"/>
      <c r="H38" s="574"/>
      <c r="I38" s="575"/>
      <c r="J38" s="565"/>
      <c r="K38" s="566"/>
      <c r="L38" s="567"/>
      <c r="M38" s="567"/>
      <c r="N38" s="568"/>
      <c r="O38" s="567"/>
      <c r="P38" s="569"/>
      <c r="Q38" s="570"/>
      <c r="R38" s="571"/>
      <c r="V38" s="368"/>
    </row>
    <row r="39" spans="1:23" s="430" customFormat="1" ht="13.5" customHeight="1">
      <c r="A39" s="362">
        <v>18</v>
      </c>
      <c r="B39" s="363" t="s">
        <v>190</v>
      </c>
      <c r="C39" s="364">
        <v>183451431</v>
      </c>
      <c r="D39" s="564" t="s">
        <v>429</v>
      </c>
      <c r="E39" s="364" t="s">
        <v>113</v>
      </c>
      <c r="F39" s="370">
        <f>SUM(F40)</f>
        <v>3.3600000000000003</v>
      </c>
      <c r="G39" s="152"/>
      <c r="H39" s="509">
        <f>F39*G39</f>
        <v>0</v>
      </c>
      <c r="I39" s="366" t="s">
        <v>627</v>
      </c>
      <c r="J39" s="565"/>
      <c r="K39" s="566"/>
      <c r="L39" s="567"/>
      <c r="M39" s="567"/>
      <c r="N39" s="568"/>
      <c r="O39" s="567"/>
      <c r="P39" s="569"/>
      <c r="Q39" s="570"/>
      <c r="R39" s="571"/>
      <c r="V39" s="368"/>
    </row>
    <row r="40" spans="1:23" s="430" customFormat="1" ht="13.5" customHeight="1">
      <c r="A40" s="572"/>
      <c r="B40" s="573"/>
      <c r="C40" s="573"/>
      <c r="D40" s="511" t="s">
        <v>653</v>
      </c>
      <c r="E40" s="364"/>
      <c r="F40" s="512">
        <f>4.2*0.8</f>
        <v>3.3600000000000003</v>
      </c>
      <c r="G40" s="574"/>
      <c r="H40" s="574"/>
      <c r="I40" s="575"/>
      <c r="J40" s="565"/>
      <c r="K40" s="566"/>
      <c r="L40" s="567"/>
      <c r="M40" s="567"/>
      <c r="N40" s="568"/>
      <c r="O40" s="567"/>
      <c r="P40" s="569"/>
      <c r="Q40" s="570"/>
      <c r="R40" s="571"/>
      <c r="V40" s="368"/>
    </row>
    <row r="41" spans="1:23" s="430" customFormat="1" ht="13.5" customHeight="1">
      <c r="A41" s="572">
        <v>19</v>
      </c>
      <c r="B41" s="573" t="s">
        <v>426</v>
      </c>
      <c r="C41" s="573" t="s">
        <v>430</v>
      </c>
      <c r="D41" s="576" t="s">
        <v>427</v>
      </c>
      <c r="E41" s="577" t="s">
        <v>422</v>
      </c>
      <c r="F41" s="578">
        <f>SUM(F42:F43)</f>
        <v>3.3599999999999998E-2</v>
      </c>
      <c r="G41" s="153"/>
      <c r="H41" s="574">
        <f>F41*G41</f>
        <v>0</v>
      </c>
      <c r="I41" s="575" t="s">
        <v>623</v>
      </c>
      <c r="J41" s="565"/>
      <c r="K41" s="566"/>
      <c r="L41" s="567"/>
      <c r="M41" s="567"/>
      <c r="N41" s="568"/>
      <c r="O41" s="567"/>
      <c r="P41" s="569"/>
      <c r="Q41" s="570"/>
      <c r="R41" s="571"/>
      <c r="V41" s="368"/>
    </row>
    <row r="42" spans="1:23" s="430" customFormat="1" ht="27" customHeight="1">
      <c r="A42" s="579"/>
      <c r="B42" s="580"/>
      <c r="C42" s="580"/>
      <c r="D42" s="581" t="s">
        <v>654</v>
      </c>
      <c r="E42" s="577"/>
      <c r="F42" s="582">
        <f>(3.36)*0.005</f>
        <v>1.6799999999999999E-2</v>
      </c>
      <c r="G42" s="583"/>
      <c r="H42" s="583"/>
      <c r="I42" s="584"/>
      <c r="J42" s="565"/>
      <c r="K42" s="566"/>
      <c r="L42" s="567"/>
      <c r="M42" s="567"/>
      <c r="N42" s="568"/>
      <c r="O42" s="567"/>
      <c r="P42" s="569"/>
      <c r="Q42" s="570"/>
      <c r="R42" s="571"/>
      <c r="V42" s="368"/>
    </row>
    <row r="43" spans="1:23" s="430" customFormat="1" ht="27" customHeight="1">
      <c r="A43" s="579"/>
      <c r="B43" s="580"/>
      <c r="C43" s="580"/>
      <c r="D43" s="581" t="s">
        <v>655</v>
      </c>
      <c r="E43" s="577"/>
      <c r="F43" s="582">
        <f>(3.36)*0.005</f>
        <v>1.6799999999999999E-2</v>
      </c>
      <c r="G43" s="583"/>
      <c r="H43" s="583"/>
      <c r="I43" s="584"/>
      <c r="J43" s="565"/>
      <c r="K43" s="566"/>
      <c r="L43" s="567"/>
      <c r="M43" s="567"/>
      <c r="N43" s="568"/>
      <c r="O43" s="567"/>
      <c r="P43" s="569"/>
      <c r="Q43" s="570"/>
      <c r="R43" s="571"/>
      <c r="V43" s="368"/>
    </row>
    <row r="44" spans="1:23" s="430" customFormat="1" ht="27" customHeight="1">
      <c r="A44" s="362">
        <v>20</v>
      </c>
      <c r="B44" s="363" t="s">
        <v>190</v>
      </c>
      <c r="C44" s="364">
        <v>183451511</v>
      </c>
      <c r="D44" s="564" t="s">
        <v>415</v>
      </c>
      <c r="E44" s="364" t="s">
        <v>113</v>
      </c>
      <c r="F44" s="370">
        <f>SUM(F45)</f>
        <v>3.3600000000000003</v>
      </c>
      <c r="G44" s="152"/>
      <c r="H44" s="509">
        <f>F44*G44</f>
        <v>0</v>
      </c>
      <c r="I44" s="366" t="s">
        <v>623</v>
      </c>
      <c r="J44" s="586"/>
      <c r="K44" s="565"/>
      <c r="L44" s="566"/>
      <c r="M44" s="567"/>
      <c r="N44" s="567"/>
      <c r="O44" s="568"/>
      <c r="P44" s="567"/>
      <c r="Q44" s="569"/>
      <c r="R44" s="570"/>
      <c r="S44" s="571"/>
      <c r="W44" s="368"/>
    </row>
    <row r="45" spans="1:23" s="430" customFormat="1" ht="27" customHeight="1">
      <c r="A45" s="362"/>
      <c r="B45" s="363"/>
      <c r="C45" s="364"/>
      <c r="D45" s="511" t="s">
        <v>656</v>
      </c>
      <c r="E45" s="364"/>
      <c r="F45" s="512">
        <f>4.2*0.8</f>
        <v>3.3600000000000003</v>
      </c>
      <c r="G45" s="509"/>
      <c r="H45" s="509"/>
      <c r="I45" s="366"/>
      <c r="J45" s="552"/>
      <c r="K45" s="552"/>
      <c r="L45" s="566"/>
      <c r="M45" s="587"/>
      <c r="N45" s="567"/>
      <c r="O45" s="568"/>
      <c r="P45" s="567"/>
      <c r="Q45" s="569"/>
      <c r="R45" s="570"/>
      <c r="S45" s="571"/>
      <c r="W45" s="368"/>
    </row>
    <row r="46" spans="1:23" s="430" customFormat="1" ht="13.5" customHeight="1">
      <c r="A46" s="572">
        <v>21</v>
      </c>
      <c r="B46" s="573" t="s">
        <v>416</v>
      </c>
      <c r="C46" s="577" t="s">
        <v>417</v>
      </c>
      <c r="D46" s="576" t="s">
        <v>418</v>
      </c>
      <c r="E46" s="577" t="s">
        <v>189</v>
      </c>
      <c r="F46" s="578">
        <f>SUM(F47)</f>
        <v>3.2927999999999999E-2</v>
      </c>
      <c r="G46" s="153"/>
      <c r="H46" s="574">
        <f>F46*G46</f>
        <v>0</v>
      </c>
      <c r="I46" s="575" t="s">
        <v>625</v>
      </c>
      <c r="J46" s="588"/>
      <c r="K46" s="565"/>
      <c r="L46" s="566"/>
      <c r="M46" s="567"/>
      <c r="N46" s="567"/>
      <c r="P46" s="567"/>
      <c r="Q46" s="569"/>
      <c r="R46" s="570"/>
      <c r="S46" s="571"/>
      <c r="W46" s="368"/>
    </row>
    <row r="47" spans="1:23" s="430" customFormat="1" ht="13.5" customHeight="1">
      <c r="A47" s="589"/>
      <c r="B47" s="590"/>
      <c r="C47" s="590"/>
      <c r="D47" s="581" t="s">
        <v>657</v>
      </c>
      <c r="E47" s="577"/>
      <c r="F47" s="582">
        <f>(3.36)*0.0098</f>
        <v>3.2927999999999999E-2</v>
      </c>
      <c r="G47" s="591"/>
      <c r="H47" s="591"/>
      <c r="I47" s="592"/>
      <c r="J47" s="586"/>
      <c r="K47" s="565"/>
      <c r="L47" s="566"/>
      <c r="M47" s="567"/>
      <c r="N47" s="567"/>
      <c r="O47" s="568"/>
      <c r="P47" s="567"/>
      <c r="Q47" s="569"/>
      <c r="R47" s="570"/>
      <c r="S47" s="571"/>
      <c r="W47" s="368"/>
    </row>
    <row r="48" spans="1:23" s="595" customFormat="1" ht="13.5" customHeight="1">
      <c r="A48" s="154">
        <v>22</v>
      </c>
      <c r="B48" s="155" t="s">
        <v>190</v>
      </c>
      <c r="C48" s="156" t="s">
        <v>433</v>
      </c>
      <c r="D48" s="157" t="s">
        <v>434</v>
      </c>
      <c r="E48" s="156" t="s">
        <v>113</v>
      </c>
      <c r="F48" s="158">
        <f>SUM(F49:F49)</f>
        <v>3.36</v>
      </c>
      <c r="G48" s="788"/>
      <c r="H48" s="159">
        <f>F48*G48</f>
        <v>0</v>
      </c>
      <c r="I48" s="160" t="s">
        <v>625</v>
      </c>
      <c r="J48" s="473"/>
      <c r="K48" s="473"/>
      <c r="L48" s="593"/>
      <c r="M48" s="593"/>
      <c r="N48" s="594"/>
      <c r="P48" s="596"/>
      <c r="Q48" s="597"/>
      <c r="R48" s="598"/>
    </row>
    <row r="49" spans="1:256" s="595" customFormat="1" ht="27" customHeight="1">
      <c r="A49" s="154"/>
      <c r="B49" s="155"/>
      <c r="C49" s="156"/>
      <c r="D49" s="161" t="s">
        <v>658</v>
      </c>
      <c r="E49" s="156"/>
      <c r="F49" s="162">
        <f>3.36</f>
        <v>3.36</v>
      </c>
      <c r="G49" s="159"/>
      <c r="H49" s="159"/>
      <c r="I49" s="160"/>
      <c r="J49" s="599"/>
      <c r="K49" s="600"/>
      <c r="L49" s="601"/>
      <c r="M49" s="601"/>
      <c r="N49" s="602"/>
      <c r="O49" s="601"/>
      <c r="P49" s="603"/>
      <c r="Q49" s="597"/>
      <c r="R49" s="598"/>
    </row>
    <row r="50" spans="1:256" s="595" customFormat="1" ht="13.5" customHeight="1">
      <c r="A50" s="154"/>
      <c r="B50" s="155"/>
      <c r="C50" s="156"/>
      <c r="D50" s="163" t="s">
        <v>435</v>
      </c>
      <c r="E50" s="156"/>
      <c r="F50" s="164"/>
      <c r="G50" s="159"/>
      <c r="H50" s="159"/>
      <c r="I50" s="160"/>
      <c r="K50" s="600"/>
      <c r="L50" s="601"/>
      <c r="M50" s="601"/>
      <c r="N50" s="602"/>
      <c r="O50" s="601"/>
      <c r="P50" s="603"/>
      <c r="Q50" s="597"/>
      <c r="R50" s="598"/>
    </row>
    <row r="51" spans="1:256" s="595" customFormat="1" ht="13.5" customHeight="1">
      <c r="A51" s="165">
        <v>23</v>
      </c>
      <c r="B51" s="166" t="s">
        <v>436</v>
      </c>
      <c r="C51" s="167" t="s">
        <v>437</v>
      </c>
      <c r="D51" s="168" t="s">
        <v>438</v>
      </c>
      <c r="E51" s="167" t="s">
        <v>439</v>
      </c>
      <c r="F51" s="604">
        <f>F52</f>
        <v>3.3600000000000001E-3</v>
      </c>
      <c r="G51" s="787"/>
      <c r="H51" s="170">
        <f>F51*G51</f>
        <v>0</v>
      </c>
      <c r="I51" s="171" t="s">
        <v>625</v>
      </c>
      <c r="J51" s="605"/>
      <c r="K51" s="600"/>
      <c r="L51" s="601"/>
      <c r="M51" s="601"/>
      <c r="N51" s="602"/>
      <c r="O51" s="601"/>
      <c r="P51" s="603"/>
      <c r="Q51" s="597"/>
      <c r="R51" s="598"/>
    </row>
    <row r="52" spans="1:256" s="595" customFormat="1" ht="13.5" customHeight="1">
      <c r="A52" s="172"/>
      <c r="B52" s="173"/>
      <c r="C52" s="173"/>
      <c r="D52" s="174" t="s">
        <v>659</v>
      </c>
      <c r="E52" s="175"/>
      <c r="F52" s="606">
        <f>(0.0005*(3.36))*2</f>
        <v>3.3600000000000001E-3</v>
      </c>
      <c r="G52" s="177"/>
      <c r="H52" s="177"/>
      <c r="I52" s="164"/>
      <c r="J52" s="605"/>
      <c r="K52" s="600"/>
      <c r="L52" s="601"/>
      <c r="M52" s="601"/>
      <c r="N52" s="602"/>
      <c r="O52" s="601"/>
      <c r="P52" s="603"/>
      <c r="Q52" s="597"/>
      <c r="R52" s="598"/>
    </row>
    <row r="53" spans="1:256" s="430" customFormat="1" ht="27" customHeight="1">
      <c r="A53" s="549" t="s">
        <v>185</v>
      </c>
      <c r="B53" s="364">
        <v>231</v>
      </c>
      <c r="C53" s="364">
        <v>184802111</v>
      </c>
      <c r="D53" s="364" t="s">
        <v>432</v>
      </c>
      <c r="E53" s="364" t="s">
        <v>113</v>
      </c>
      <c r="F53" s="370">
        <f>SUM(F54)</f>
        <v>6.72</v>
      </c>
      <c r="G53" s="152"/>
      <c r="H53" s="509">
        <f>F53*G53</f>
        <v>0</v>
      </c>
      <c r="I53" s="366" t="s">
        <v>623</v>
      </c>
      <c r="J53" s="607"/>
      <c r="M53" s="554"/>
      <c r="N53" s="554"/>
      <c r="O53" s="555"/>
      <c r="P53" s="556"/>
      <c r="Q53" s="557"/>
      <c r="R53" s="558"/>
      <c r="S53" s="558"/>
      <c r="T53" s="559"/>
      <c r="V53" s="560"/>
    </row>
    <row r="54" spans="1:256" s="430" customFormat="1" ht="13.5" customHeight="1">
      <c r="A54" s="549"/>
      <c r="B54" s="364"/>
      <c r="C54" s="364"/>
      <c r="D54" s="511" t="s">
        <v>660</v>
      </c>
      <c r="E54" s="364"/>
      <c r="F54" s="512">
        <f>(3.36)*2</f>
        <v>6.72</v>
      </c>
      <c r="G54" s="509"/>
      <c r="H54" s="509"/>
      <c r="I54" s="366"/>
      <c r="J54" s="551"/>
      <c r="K54" s="552"/>
      <c r="L54" s="563"/>
      <c r="M54" s="554"/>
      <c r="N54" s="554"/>
      <c r="O54" s="555"/>
      <c r="P54" s="556"/>
      <c r="Q54" s="557"/>
      <c r="R54" s="558"/>
      <c r="S54" s="558"/>
      <c r="T54" s="559"/>
      <c r="V54" s="560"/>
    </row>
    <row r="55" spans="1:256" s="430" customFormat="1" ht="13.5" customHeight="1">
      <c r="A55" s="362">
        <v>25</v>
      </c>
      <c r="B55" s="363" t="s">
        <v>190</v>
      </c>
      <c r="C55" s="364">
        <v>185802113</v>
      </c>
      <c r="D55" s="564" t="s">
        <v>419</v>
      </c>
      <c r="E55" s="364" t="s">
        <v>189</v>
      </c>
      <c r="F55" s="608">
        <f>SUM(F56)</f>
        <v>6.7199999999999994E-5</v>
      </c>
      <c r="G55" s="152"/>
      <c r="H55" s="509">
        <f>F55*G55</f>
        <v>0</v>
      </c>
      <c r="I55" s="366" t="s">
        <v>623</v>
      </c>
      <c r="J55" s="609"/>
      <c r="K55" s="565"/>
      <c r="L55" s="566"/>
      <c r="M55" s="567"/>
      <c r="N55" s="567"/>
      <c r="O55" s="568"/>
      <c r="P55" s="567"/>
      <c r="Q55" s="569"/>
      <c r="R55" s="570"/>
      <c r="S55" s="571"/>
      <c r="W55" s="368"/>
    </row>
    <row r="56" spans="1:256" s="430" customFormat="1" ht="13.5" customHeight="1">
      <c r="A56" s="362"/>
      <c r="B56" s="363"/>
      <c r="C56" s="364"/>
      <c r="D56" s="511" t="s">
        <v>661</v>
      </c>
      <c r="E56" s="364"/>
      <c r="F56" s="610">
        <f>((3.36)*0.02)/1000</f>
        <v>6.7199999999999994E-5</v>
      </c>
      <c r="G56" s="509"/>
      <c r="H56" s="509"/>
      <c r="I56" s="366"/>
      <c r="J56" s="611"/>
      <c r="K56" s="565"/>
      <c r="L56" s="566"/>
      <c r="M56" s="567"/>
      <c r="N56" s="567"/>
      <c r="O56" s="568"/>
      <c r="P56" s="567"/>
      <c r="Q56" s="569"/>
      <c r="R56" s="570"/>
      <c r="S56" s="571"/>
      <c r="W56" s="368"/>
    </row>
    <row r="57" spans="1:256" s="430" customFormat="1" ht="13.5" customHeight="1">
      <c r="A57" s="572">
        <v>26</v>
      </c>
      <c r="B57" s="573" t="s">
        <v>420</v>
      </c>
      <c r="C57" s="577">
        <v>25191155</v>
      </c>
      <c r="D57" s="576" t="s">
        <v>421</v>
      </c>
      <c r="E57" s="577" t="s">
        <v>422</v>
      </c>
      <c r="F57" s="578">
        <f>SUM(F58:F58)</f>
        <v>6.7199999999999996E-2</v>
      </c>
      <c r="G57" s="153"/>
      <c r="H57" s="574">
        <f>F57*G57</f>
        <v>0</v>
      </c>
      <c r="I57" s="575" t="s">
        <v>623</v>
      </c>
      <c r="J57" s="611"/>
      <c r="K57" s="565"/>
      <c r="L57" s="566"/>
      <c r="M57" s="567"/>
      <c r="N57" s="567"/>
      <c r="O57" s="568"/>
      <c r="P57" s="567"/>
      <c r="Q57" s="569"/>
      <c r="R57" s="570"/>
      <c r="S57" s="571"/>
      <c r="W57" s="368"/>
    </row>
    <row r="58" spans="1:256" s="430" customFormat="1" ht="13.5" customHeight="1">
      <c r="A58" s="589"/>
      <c r="B58" s="590"/>
      <c r="C58" s="590"/>
      <c r="D58" s="581" t="s">
        <v>662</v>
      </c>
      <c r="E58" s="577"/>
      <c r="F58" s="582">
        <f>(3.36)*0.02</f>
        <v>6.7199999999999996E-2</v>
      </c>
      <c r="G58" s="591"/>
      <c r="H58" s="591"/>
      <c r="I58" s="592"/>
      <c r="J58" s="609"/>
      <c r="K58" s="565"/>
      <c r="L58" s="566"/>
      <c r="M58" s="567"/>
      <c r="N58" s="567"/>
      <c r="O58" s="568"/>
      <c r="P58" s="567"/>
      <c r="Q58" s="569"/>
      <c r="R58" s="570"/>
      <c r="S58" s="571"/>
      <c r="W58" s="368"/>
    </row>
    <row r="59" spans="1:256" s="430" customFormat="1" ht="13.5" customHeight="1">
      <c r="A59" s="549" t="s">
        <v>717</v>
      </c>
      <c r="B59" s="364">
        <v>231</v>
      </c>
      <c r="C59" s="364">
        <v>185803111</v>
      </c>
      <c r="D59" s="364" t="s">
        <v>423</v>
      </c>
      <c r="E59" s="364" t="s">
        <v>113</v>
      </c>
      <c r="F59" s="370">
        <f>SUM(F60)</f>
        <v>3.36</v>
      </c>
      <c r="G59" s="152"/>
      <c r="H59" s="509">
        <f>F59*G59</f>
        <v>0</v>
      </c>
      <c r="I59" s="366" t="s">
        <v>623</v>
      </c>
      <c r="J59" s="554"/>
      <c r="K59" s="554"/>
      <c r="L59" s="554"/>
      <c r="M59" s="554"/>
      <c r="N59" s="554"/>
      <c r="O59" s="555"/>
      <c r="P59" s="556"/>
      <c r="Q59" s="557"/>
      <c r="R59" s="558"/>
      <c r="S59" s="558"/>
      <c r="T59" s="559"/>
      <c r="V59" s="560"/>
    </row>
    <row r="60" spans="1:256" s="430" customFormat="1" ht="13.5" customHeight="1">
      <c r="A60" s="549"/>
      <c r="B60" s="364"/>
      <c r="C60" s="364"/>
      <c r="D60" s="511" t="s">
        <v>663</v>
      </c>
      <c r="E60" s="364"/>
      <c r="F60" s="512">
        <f>3.36</f>
        <v>3.36</v>
      </c>
      <c r="G60" s="509"/>
      <c r="H60" s="509"/>
      <c r="I60" s="366"/>
      <c r="J60" s="552"/>
      <c r="K60" s="552"/>
      <c r="L60" s="554"/>
      <c r="M60" s="554"/>
      <c r="N60" s="554"/>
      <c r="O60" s="555"/>
      <c r="P60" s="556"/>
      <c r="Q60" s="557"/>
      <c r="R60" s="558"/>
      <c r="S60" s="558"/>
      <c r="T60" s="559"/>
      <c r="V60" s="560"/>
    </row>
    <row r="61" spans="1:256" s="627" customFormat="1" ht="13.5" customHeight="1">
      <c r="A61" s="612">
        <v>28</v>
      </c>
      <c r="B61" s="613" t="s">
        <v>190</v>
      </c>
      <c r="C61" s="614">
        <v>185804311</v>
      </c>
      <c r="D61" s="615" t="s">
        <v>431</v>
      </c>
      <c r="E61" s="614" t="s">
        <v>186</v>
      </c>
      <c r="F61" s="616">
        <f>SUM(F62:F62)</f>
        <v>5.0399999999999993E-2</v>
      </c>
      <c r="G61" s="786"/>
      <c r="H61" s="617">
        <f>F61*G61</f>
        <v>0</v>
      </c>
      <c r="I61" s="366" t="s">
        <v>623</v>
      </c>
      <c r="J61" s="618"/>
      <c r="K61" s="619"/>
      <c r="L61" s="620"/>
      <c r="M61" s="621"/>
      <c r="N61" s="622"/>
      <c r="O61" s="623"/>
      <c r="P61" s="622"/>
      <c r="Q61" s="624"/>
      <c r="R61" s="625"/>
      <c r="S61" s="626"/>
    </row>
    <row r="62" spans="1:256" s="627" customFormat="1" ht="13.5" customHeight="1">
      <c r="A62" s="628"/>
      <c r="B62" s="629"/>
      <c r="C62" s="629"/>
      <c r="D62" s="630" t="s">
        <v>664</v>
      </c>
      <c r="E62" s="614"/>
      <c r="F62" s="631">
        <f>0.015*(3.36)</f>
        <v>5.0399999999999993E-2</v>
      </c>
      <c r="G62" s="632"/>
      <c r="H62" s="632"/>
      <c r="I62" s="633"/>
      <c r="J62" s="634"/>
      <c r="K62" s="619"/>
      <c r="L62" s="620"/>
      <c r="M62" s="622"/>
      <c r="N62" s="622"/>
      <c r="O62" s="623"/>
      <c r="P62" s="622"/>
      <c r="Q62" s="624"/>
      <c r="R62" s="625"/>
      <c r="S62" s="626"/>
    </row>
    <row r="63" spans="1:256" ht="13.5" customHeight="1">
      <c r="A63" s="902"/>
      <c r="B63" s="903"/>
      <c r="C63" s="903">
        <v>8</v>
      </c>
      <c r="D63" s="904" t="s">
        <v>274</v>
      </c>
      <c r="E63" s="903"/>
      <c r="F63" s="905"/>
      <c r="G63" s="906"/>
      <c r="H63" s="906">
        <f>SUM(H64:H79)</f>
        <v>0</v>
      </c>
      <c r="I63" s="907"/>
      <c r="J63" s="472"/>
      <c r="K63" s="472"/>
      <c r="L63" s="472"/>
      <c r="M63" s="472"/>
      <c r="N63" s="472"/>
      <c r="O63" s="472"/>
      <c r="P63" s="472"/>
      <c r="Q63" s="472"/>
      <c r="R63" s="191"/>
      <c r="S63" s="191"/>
      <c r="T63" s="191"/>
      <c r="U63" s="191"/>
      <c r="V63" s="191"/>
      <c r="W63" s="191"/>
      <c r="X63" s="191"/>
      <c r="Y63" s="191"/>
      <c r="Z63" s="191"/>
      <c r="AA63" s="191"/>
      <c r="AB63" s="191"/>
      <c r="AC63" s="191"/>
      <c r="AD63" s="191"/>
      <c r="AE63" s="191"/>
      <c r="AF63" s="191"/>
      <c r="AG63" s="191"/>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1"/>
      <c r="BR63" s="191"/>
      <c r="BS63" s="191"/>
      <c r="BT63" s="191"/>
      <c r="BU63" s="191"/>
      <c r="BV63" s="191"/>
      <c r="BW63" s="191"/>
      <c r="BX63" s="191"/>
      <c r="BY63" s="191"/>
      <c r="BZ63" s="191"/>
      <c r="CA63" s="191"/>
      <c r="CB63" s="191"/>
      <c r="CC63" s="191"/>
      <c r="CD63" s="191"/>
      <c r="CE63" s="191"/>
      <c r="CF63" s="191"/>
      <c r="CG63" s="191"/>
      <c r="CH63" s="191"/>
      <c r="CI63" s="191"/>
      <c r="CJ63" s="191"/>
      <c r="CK63" s="191"/>
      <c r="CL63" s="191"/>
      <c r="CM63" s="191"/>
      <c r="CN63" s="191"/>
      <c r="CO63" s="191"/>
      <c r="CP63" s="191"/>
      <c r="CQ63" s="191"/>
      <c r="CR63" s="191"/>
      <c r="CS63" s="191"/>
      <c r="CT63" s="191"/>
      <c r="CU63" s="191"/>
      <c r="CV63" s="191"/>
      <c r="CW63" s="191"/>
      <c r="CX63" s="191"/>
      <c r="CY63" s="191"/>
      <c r="CZ63" s="191"/>
      <c r="DA63" s="191"/>
      <c r="DB63" s="191"/>
      <c r="DC63" s="191"/>
      <c r="DD63" s="191"/>
      <c r="DE63" s="191"/>
      <c r="DF63" s="191"/>
      <c r="DG63" s="191"/>
      <c r="DH63" s="191"/>
      <c r="DI63" s="191"/>
      <c r="DJ63" s="191"/>
      <c r="DK63" s="191"/>
      <c r="DL63" s="191"/>
      <c r="DM63" s="191"/>
      <c r="DN63" s="191"/>
      <c r="DO63" s="191"/>
      <c r="DP63" s="191"/>
      <c r="DQ63" s="191"/>
      <c r="DR63" s="191"/>
      <c r="DS63" s="191"/>
      <c r="DT63" s="191"/>
      <c r="DU63" s="191"/>
      <c r="DV63" s="191"/>
      <c r="DW63" s="191"/>
      <c r="DX63" s="191"/>
      <c r="DY63" s="191"/>
      <c r="DZ63" s="191"/>
      <c r="EA63" s="191"/>
      <c r="EB63" s="191"/>
      <c r="EC63" s="191"/>
      <c r="ED63" s="191"/>
      <c r="EE63" s="191"/>
      <c r="EF63" s="191"/>
      <c r="EG63" s="191"/>
      <c r="EH63" s="191"/>
      <c r="EI63" s="191"/>
      <c r="EJ63" s="191"/>
      <c r="EK63" s="191"/>
      <c r="EL63" s="191"/>
      <c r="EM63" s="191"/>
      <c r="EN63" s="191"/>
      <c r="EO63" s="191"/>
      <c r="EP63" s="191"/>
      <c r="EQ63" s="191"/>
      <c r="ER63" s="191"/>
      <c r="ES63" s="191"/>
      <c r="ET63" s="191"/>
      <c r="EU63" s="191"/>
      <c r="EV63" s="191"/>
      <c r="EW63" s="191"/>
      <c r="EX63" s="191"/>
      <c r="EY63" s="191"/>
      <c r="EZ63" s="191"/>
      <c r="FA63" s="191"/>
      <c r="FB63" s="191"/>
      <c r="FC63" s="191"/>
      <c r="FD63" s="191"/>
      <c r="FE63" s="191"/>
      <c r="FF63" s="191"/>
      <c r="FG63" s="191"/>
      <c r="FH63" s="191"/>
      <c r="FI63" s="191"/>
      <c r="FJ63" s="191"/>
      <c r="FK63" s="191"/>
      <c r="FL63" s="191"/>
      <c r="FM63" s="191"/>
      <c r="FN63" s="191"/>
      <c r="FO63" s="191"/>
      <c r="FP63" s="191"/>
      <c r="FQ63" s="191"/>
      <c r="FR63" s="191"/>
      <c r="FS63" s="191"/>
      <c r="FT63" s="191"/>
      <c r="FU63" s="191"/>
      <c r="FV63" s="191"/>
      <c r="FW63" s="191"/>
      <c r="FX63" s="191"/>
      <c r="FY63" s="191"/>
      <c r="FZ63" s="191"/>
      <c r="GA63" s="191"/>
      <c r="GB63" s="191"/>
      <c r="GC63" s="191"/>
      <c r="GD63" s="191"/>
      <c r="GE63" s="191"/>
      <c r="GF63" s="191"/>
      <c r="GG63" s="191"/>
      <c r="GH63" s="191"/>
      <c r="GI63" s="191"/>
      <c r="GJ63" s="191"/>
      <c r="GK63" s="191"/>
      <c r="GL63" s="191"/>
      <c r="GM63" s="191"/>
      <c r="GN63" s="191"/>
      <c r="GO63" s="191"/>
      <c r="GP63" s="191"/>
      <c r="GQ63" s="191"/>
      <c r="GR63" s="191"/>
      <c r="GS63" s="191"/>
      <c r="GT63" s="191"/>
      <c r="GU63" s="191"/>
      <c r="GV63" s="191"/>
      <c r="GW63" s="191"/>
      <c r="GX63" s="191"/>
      <c r="GY63" s="191"/>
      <c r="GZ63" s="191"/>
      <c r="HA63" s="191"/>
      <c r="HB63" s="191"/>
      <c r="HC63" s="191"/>
      <c r="HD63" s="191"/>
      <c r="HE63" s="191"/>
      <c r="HF63" s="191"/>
      <c r="HG63" s="191"/>
      <c r="HH63" s="191"/>
      <c r="HI63" s="191"/>
      <c r="HJ63" s="191"/>
      <c r="HK63" s="191"/>
      <c r="HL63" s="191"/>
      <c r="HM63" s="191"/>
      <c r="HN63" s="191"/>
      <c r="HO63" s="191"/>
      <c r="HP63" s="191"/>
      <c r="HQ63" s="191"/>
      <c r="HR63" s="191"/>
      <c r="HS63" s="191"/>
      <c r="HT63" s="191"/>
      <c r="HU63" s="191"/>
      <c r="HV63" s="191"/>
      <c r="HW63" s="191"/>
      <c r="HX63" s="191"/>
      <c r="HY63" s="191"/>
      <c r="HZ63" s="191"/>
      <c r="IA63" s="191"/>
      <c r="IB63" s="191"/>
      <c r="IC63" s="191"/>
      <c r="ID63" s="191"/>
      <c r="IE63" s="191"/>
      <c r="IF63" s="191"/>
      <c r="IG63" s="191"/>
      <c r="IH63" s="191"/>
      <c r="II63" s="191"/>
      <c r="IJ63" s="191"/>
      <c r="IK63" s="191"/>
      <c r="IL63" s="191"/>
      <c r="IM63" s="191"/>
      <c r="IN63" s="191"/>
      <c r="IO63" s="191"/>
      <c r="IP63" s="191"/>
      <c r="IQ63" s="191"/>
      <c r="IR63" s="191"/>
      <c r="IS63" s="191"/>
      <c r="IT63" s="191"/>
      <c r="IU63" s="191"/>
      <c r="IV63" s="191"/>
    </row>
    <row r="64" spans="1:256" ht="13.5" customHeight="1">
      <c r="A64" s="635">
        <v>29</v>
      </c>
      <c r="B64" s="493">
        <v>271</v>
      </c>
      <c r="C64" s="493" t="s">
        <v>292</v>
      </c>
      <c r="D64" s="493" t="s">
        <v>328</v>
      </c>
      <c r="E64" s="493" t="s">
        <v>119</v>
      </c>
      <c r="F64" s="521">
        <f>F65</f>
        <v>10</v>
      </c>
      <c r="G64" s="144"/>
      <c r="H64" s="495">
        <f>F64*G64</f>
        <v>0</v>
      </c>
      <c r="I64" s="506" t="s">
        <v>625</v>
      </c>
      <c r="J64" s="472"/>
      <c r="K64" s="472"/>
      <c r="L64" s="472"/>
      <c r="M64" s="472"/>
      <c r="N64" s="472"/>
      <c r="O64" s="472"/>
      <c r="P64" s="472"/>
      <c r="Q64" s="472"/>
    </row>
    <row r="65" spans="1:256" ht="27" customHeight="1">
      <c r="A65" s="492"/>
      <c r="B65" s="493"/>
      <c r="C65" s="693"/>
      <c r="D65" s="515" t="s">
        <v>616</v>
      </c>
      <c r="E65" s="693"/>
      <c r="F65" s="694">
        <v>10</v>
      </c>
      <c r="G65" s="695"/>
      <c r="H65" s="695"/>
      <c r="I65" s="696"/>
    </row>
    <row r="66" spans="1:256" ht="67.5" customHeight="1">
      <c r="A66" s="697"/>
      <c r="B66" s="649"/>
      <c r="C66" s="653"/>
      <c r="D66" s="348" t="s">
        <v>877</v>
      </c>
      <c r="E66" s="102"/>
      <c r="F66" s="651"/>
      <c r="G66" s="699"/>
      <c r="H66" s="148"/>
      <c r="I66" s="700"/>
      <c r="R66" s="70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1"/>
      <c r="FF66" s="141"/>
      <c r="FG66" s="141"/>
      <c r="FH66" s="141"/>
      <c r="FI66" s="141"/>
      <c r="FJ66" s="141"/>
      <c r="FK66" s="141"/>
      <c r="FL66" s="141"/>
      <c r="FM66" s="141"/>
      <c r="FN66" s="141"/>
      <c r="FO66" s="141"/>
      <c r="FP66" s="141"/>
      <c r="FQ66" s="141"/>
      <c r="FR66" s="141"/>
      <c r="FS66" s="141"/>
      <c r="FT66" s="141"/>
      <c r="FU66" s="141"/>
      <c r="FV66" s="141"/>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row>
    <row r="67" spans="1:256" ht="27" customHeight="1">
      <c r="A67" s="635">
        <v>30</v>
      </c>
      <c r="B67" s="493">
        <v>271</v>
      </c>
      <c r="C67" s="493" t="s">
        <v>321</v>
      </c>
      <c r="D67" s="493" t="s">
        <v>708</v>
      </c>
      <c r="E67" s="493" t="s">
        <v>119</v>
      </c>
      <c r="F67" s="521">
        <f>SUM(F68)</f>
        <v>1</v>
      </c>
      <c r="G67" s="144"/>
      <c r="H67" s="495">
        <f>F67*G67</f>
        <v>0</v>
      </c>
      <c r="I67" s="506" t="s">
        <v>625</v>
      </c>
      <c r="J67" s="472"/>
      <c r="K67" s="472"/>
      <c r="L67" s="472"/>
      <c r="M67" s="472"/>
      <c r="N67" s="472"/>
      <c r="O67" s="472"/>
      <c r="P67" s="472"/>
      <c r="Q67" s="472"/>
    </row>
    <row r="68" spans="1:256" ht="27" customHeight="1">
      <c r="A68" s="492"/>
      <c r="B68" s="493"/>
      <c r="C68" s="693"/>
      <c r="D68" s="515" t="s">
        <v>710</v>
      </c>
      <c r="E68" s="693"/>
      <c r="F68" s="694">
        <v>1</v>
      </c>
      <c r="G68" s="695"/>
      <c r="H68" s="695"/>
      <c r="I68" s="696"/>
    </row>
    <row r="69" spans="1:256" ht="40.5" customHeight="1">
      <c r="A69" s="492"/>
      <c r="B69" s="493"/>
      <c r="C69" s="693"/>
      <c r="D69" s="515" t="s">
        <v>709</v>
      </c>
      <c r="E69" s="693"/>
      <c r="F69" s="694"/>
      <c r="G69" s="695"/>
      <c r="H69" s="695"/>
      <c r="I69" s="696"/>
      <c r="J69" s="837"/>
      <c r="K69" s="646"/>
      <c r="R69" s="646"/>
    </row>
    <row r="70" spans="1:256" ht="67.5" customHeight="1">
      <c r="A70" s="697"/>
      <c r="B70" s="649"/>
      <c r="C70" s="653"/>
      <c r="D70" s="348" t="s">
        <v>877</v>
      </c>
      <c r="E70" s="102"/>
      <c r="F70" s="651"/>
      <c r="G70" s="699"/>
      <c r="H70" s="148"/>
      <c r="I70" s="700"/>
      <c r="R70" s="70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1"/>
      <c r="FF70" s="141"/>
      <c r="FG70" s="141"/>
      <c r="FH70" s="141"/>
      <c r="FI70" s="141"/>
      <c r="FJ70" s="141"/>
      <c r="FK70" s="141"/>
      <c r="FL70" s="141"/>
      <c r="FM70" s="141"/>
      <c r="FN70" s="141"/>
      <c r="FO70" s="141"/>
      <c r="FP70" s="141"/>
      <c r="FQ70" s="141"/>
      <c r="FR70" s="141"/>
      <c r="FS70" s="141"/>
      <c r="FT70" s="141"/>
      <c r="FU70" s="141"/>
      <c r="FV70" s="141"/>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row>
    <row r="71" spans="1:256" ht="13.5" customHeight="1">
      <c r="A71" s="635">
        <v>31</v>
      </c>
      <c r="B71" s="493">
        <v>271</v>
      </c>
      <c r="C71" s="493" t="s">
        <v>323</v>
      </c>
      <c r="D71" s="493" t="s">
        <v>711</v>
      </c>
      <c r="E71" s="493" t="s">
        <v>119</v>
      </c>
      <c r="F71" s="507">
        <f>F72</f>
        <v>1</v>
      </c>
      <c r="G71" s="144"/>
      <c r="H71" s="495">
        <f>F71*G71</f>
        <v>0</v>
      </c>
      <c r="I71" s="506" t="s">
        <v>625</v>
      </c>
      <c r="J71" s="472"/>
      <c r="K71" s="692"/>
      <c r="L71" s="702"/>
      <c r="M71" s="704"/>
      <c r="N71" s="704"/>
      <c r="O71" s="705"/>
      <c r="P71" s="678"/>
      <c r="Q71" s="706"/>
      <c r="R71" s="667"/>
      <c r="S71" s="667"/>
      <c r="T71" s="668"/>
      <c r="U71" s="473"/>
      <c r="V71" s="669"/>
      <c r="W71" s="473"/>
      <c r="X71" s="473"/>
      <c r="Y71" s="473"/>
      <c r="Z71" s="473"/>
      <c r="AA71" s="473"/>
      <c r="AB71" s="473"/>
      <c r="AC71" s="473"/>
      <c r="AD71" s="473"/>
      <c r="AE71" s="473"/>
      <c r="AF71" s="473"/>
      <c r="AG71" s="473"/>
      <c r="AH71" s="473"/>
      <c r="AI71" s="473"/>
      <c r="AJ71" s="473"/>
      <c r="AK71" s="473"/>
      <c r="AL71" s="473"/>
      <c r="AM71" s="473"/>
      <c r="AN71" s="473"/>
      <c r="AO71" s="473"/>
      <c r="AP71" s="473"/>
      <c r="AQ71" s="473"/>
      <c r="AR71" s="473"/>
      <c r="AS71" s="473"/>
      <c r="AT71" s="473"/>
      <c r="AU71" s="473"/>
      <c r="AV71" s="473"/>
      <c r="AW71" s="473"/>
      <c r="AX71" s="473"/>
      <c r="AY71" s="473"/>
      <c r="AZ71" s="473"/>
      <c r="BA71" s="473"/>
      <c r="BB71" s="473"/>
      <c r="BC71" s="473"/>
      <c r="BD71" s="473"/>
      <c r="BE71" s="473"/>
      <c r="BF71" s="473"/>
      <c r="BG71" s="473"/>
      <c r="BH71" s="473"/>
      <c r="BI71" s="473"/>
      <c r="BJ71" s="473"/>
      <c r="BK71" s="473"/>
      <c r="BL71" s="473"/>
      <c r="BM71" s="473"/>
      <c r="BN71" s="473"/>
      <c r="BO71" s="473"/>
      <c r="BP71" s="473"/>
      <c r="BQ71" s="473"/>
      <c r="BR71" s="473"/>
      <c r="BS71" s="473"/>
      <c r="BT71" s="473"/>
      <c r="BU71" s="473"/>
      <c r="BV71" s="473"/>
      <c r="BW71" s="473"/>
      <c r="BX71" s="473"/>
      <c r="BY71" s="473"/>
      <c r="BZ71" s="473"/>
      <c r="CA71" s="473"/>
      <c r="CB71" s="473"/>
      <c r="CC71" s="473"/>
      <c r="CD71" s="473"/>
      <c r="CE71" s="473"/>
      <c r="CF71" s="473"/>
      <c r="CG71" s="473"/>
      <c r="CH71" s="473"/>
      <c r="CI71" s="473"/>
      <c r="CJ71" s="473"/>
      <c r="CK71" s="473"/>
      <c r="CL71" s="473"/>
      <c r="CM71" s="473"/>
      <c r="CN71" s="473"/>
      <c r="CO71" s="473"/>
      <c r="CP71" s="473"/>
      <c r="CQ71" s="473"/>
      <c r="CR71" s="473"/>
      <c r="CS71" s="473"/>
      <c r="CT71" s="473"/>
      <c r="CU71" s="473"/>
      <c r="CV71" s="473"/>
      <c r="CW71" s="473"/>
      <c r="CX71" s="473"/>
      <c r="CY71" s="473"/>
      <c r="CZ71" s="473"/>
      <c r="DA71" s="473"/>
      <c r="DB71" s="473"/>
      <c r="DC71" s="473"/>
      <c r="DD71" s="473"/>
      <c r="DE71" s="473"/>
      <c r="DF71" s="473"/>
      <c r="DG71" s="473"/>
      <c r="DH71" s="473"/>
      <c r="DI71" s="473"/>
      <c r="DJ71" s="473"/>
      <c r="DK71" s="473"/>
      <c r="DL71" s="473"/>
      <c r="DM71" s="473"/>
      <c r="DN71" s="473"/>
      <c r="DO71" s="473"/>
      <c r="DP71" s="473"/>
      <c r="DQ71" s="473"/>
      <c r="DR71" s="473"/>
      <c r="DS71" s="473"/>
      <c r="DT71" s="473"/>
      <c r="DU71" s="473"/>
      <c r="DV71" s="473"/>
      <c r="DW71" s="473"/>
      <c r="DX71" s="473"/>
      <c r="DY71" s="473"/>
      <c r="DZ71" s="473"/>
      <c r="EA71" s="473"/>
      <c r="EB71" s="473"/>
      <c r="EC71" s="473"/>
      <c r="ED71" s="473"/>
      <c r="EE71" s="473"/>
      <c r="EF71" s="473"/>
      <c r="EG71" s="473"/>
      <c r="EH71" s="473"/>
      <c r="EI71" s="473"/>
      <c r="EJ71" s="473"/>
      <c r="EK71" s="473"/>
      <c r="EL71" s="473"/>
      <c r="EM71" s="473"/>
      <c r="EN71" s="473"/>
      <c r="EO71" s="473"/>
      <c r="EP71" s="473"/>
      <c r="EQ71" s="473"/>
      <c r="ER71" s="473"/>
      <c r="ES71" s="473"/>
      <c r="ET71" s="473"/>
      <c r="EU71" s="473"/>
      <c r="EV71" s="473"/>
      <c r="EW71" s="473"/>
      <c r="EX71" s="473"/>
      <c r="EY71" s="473"/>
      <c r="EZ71" s="473"/>
      <c r="FA71" s="473"/>
      <c r="FB71" s="473"/>
      <c r="FC71" s="473"/>
      <c r="FD71" s="473"/>
      <c r="FE71" s="473"/>
      <c r="FF71" s="473"/>
      <c r="FG71" s="473"/>
      <c r="FH71" s="473"/>
      <c r="FI71" s="473"/>
      <c r="FJ71" s="473"/>
      <c r="FK71" s="473"/>
      <c r="FL71" s="473"/>
      <c r="FM71" s="473"/>
      <c r="FN71" s="473"/>
      <c r="FO71" s="473"/>
      <c r="FP71" s="473"/>
      <c r="FQ71" s="473"/>
      <c r="FR71" s="473"/>
      <c r="FS71" s="473"/>
      <c r="FT71" s="473"/>
      <c r="FU71" s="473"/>
      <c r="FV71" s="473"/>
      <c r="FW71" s="473"/>
      <c r="FX71" s="473"/>
      <c r="FY71" s="473"/>
      <c r="FZ71" s="473"/>
      <c r="GA71" s="473"/>
      <c r="GB71" s="473"/>
      <c r="GC71" s="473"/>
      <c r="GD71" s="473"/>
      <c r="GE71" s="473"/>
      <c r="GF71" s="473"/>
      <c r="GG71" s="473"/>
      <c r="GH71" s="473"/>
      <c r="GI71" s="473"/>
      <c r="GJ71" s="473"/>
      <c r="GK71" s="473"/>
      <c r="GL71" s="473"/>
      <c r="GM71" s="473"/>
      <c r="GN71" s="473"/>
      <c r="GO71" s="473"/>
      <c r="GP71" s="473"/>
      <c r="GQ71" s="473"/>
      <c r="GR71" s="473"/>
      <c r="GS71" s="473"/>
      <c r="GT71" s="473"/>
      <c r="GU71" s="473"/>
      <c r="GV71" s="473"/>
      <c r="GW71" s="473"/>
      <c r="GX71" s="473"/>
      <c r="GY71" s="473"/>
      <c r="GZ71" s="473"/>
      <c r="HA71" s="473"/>
      <c r="HB71" s="473"/>
      <c r="HC71" s="473"/>
      <c r="HD71" s="473"/>
      <c r="HE71" s="473"/>
      <c r="HF71" s="473"/>
      <c r="HG71" s="473"/>
      <c r="HH71" s="473"/>
      <c r="HI71" s="473"/>
      <c r="HJ71" s="473"/>
      <c r="HK71" s="473"/>
      <c r="HL71" s="473"/>
      <c r="HM71" s="473"/>
      <c r="HN71" s="473"/>
      <c r="HO71" s="473"/>
      <c r="HP71" s="473"/>
      <c r="HQ71" s="473"/>
      <c r="HR71" s="473"/>
      <c r="HS71" s="473"/>
      <c r="HT71" s="473"/>
      <c r="HU71" s="473"/>
      <c r="HV71" s="473"/>
      <c r="HW71" s="473"/>
      <c r="HX71" s="473"/>
      <c r="HY71" s="473"/>
      <c r="HZ71" s="473"/>
      <c r="IA71" s="473"/>
      <c r="IB71" s="473"/>
      <c r="IC71" s="473"/>
      <c r="ID71" s="473"/>
      <c r="IE71" s="473"/>
      <c r="IF71" s="473"/>
      <c r="IG71" s="473"/>
      <c r="IH71" s="473"/>
      <c r="II71" s="473"/>
      <c r="IJ71" s="473"/>
      <c r="IK71" s="473"/>
      <c r="IL71" s="473"/>
      <c r="IM71" s="473"/>
      <c r="IN71" s="473"/>
      <c r="IO71" s="473"/>
      <c r="IP71" s="473"/>
      <c r="IQ71" s="473"/>
      <c r="IR71" s="473"/>
      <c r="IS71" s="473"/>
      <c r="IT71" s="473"/>
      <c r="IU71" s="473"/>
      <c r="IV71" s="473"/>
    </row>
    <row r="72" spans="1:256" ht="13.5" customHeight="1">
      <c r="A72" s="492"/>
      <c r="B72" s="493"/>
      <c r="C72" s="493"/>
      <c r="D72" s="515" t="s">
        <v>712</v>
      </c>
      <c r="E72" s="493"/>
      <c r="F72" s="500">
        <v>1</v>
      </c>
      <c r="G72" s="495"/>
      <c r="H72" s="495"/>
      <c r="I72" s="707"/>
      <c r="K72" s="692"/>
      <c r="L72" s="704"/>
      <c r="M72" s="704"/>
      <c r="N72" s="704"/>
      <c r="O72" s="705"/>
      <c r="P72" s="678"/>
      <c r="Q72" s="706"/>
      <c r="R72" s="667"/>
      <c r="S72" s="667"/>
      <c r="T72" s="668"/>
      <c r="U72" s="473"/>
      <c r="V72" s="669"/>
      <c r="W72" s="473"/>
      <c r="X72" s="473"/>
      <c r="Y72" s="473"/>
      <c r="Z72" s="473"/>
      <c r="AA72" s="473"/>
      <c r="AB72" s="473"/>
      <c r="AC72" s="473"/>
      <c r="AD72" s="473"/>
      <c r="AE72" s="473"/>
      <c r="AF72" s="473"/>
      <c r="AG72" s="473"/>
      <c r="AH72" s="473"/>
      <c r="AI72" s="473"/>
      <c r="AJ72" s="473"/>
      <c r="AK72" s="473"/>
      <c r="AL72" s="473"/>
      <c r="AM72" s="473"/>
      <c r="AN72" s="473"/>
      <c r="AO72" s="473"/>
      <c r="AP72" s="473"/>
      <c r="AQ72" s="473"/>
      <c r="AR72" s="473"/>
      <c r="AS72" s="473"/>
      <c r="AT72" s="473"/>
      <c r="AU72" s="473"/>
      <c r="AV72" s="473"/>
      <c r="AW72" s="473"/>
      <c r="AX72" s="473"/>
      <c r="AY72" s="473"/>
      <c r="AZ72" s="473"/>
      <c r="BA72" s="473"/>
      <c r="BB72" s="473"/>
      <c r="BC72" s="473"/>
      <c r="BD72" s="473"/>
      <c r="BE72" s="473"/>
      <c r="BF72" s="473"/>
      <c r="BG72" s="473"/>
      <c r="BH72" s="473"/>
      <c r="BI72" s="473"/>
      <c r="BJ72" s="473"/>
      <c r="BK72" s="473"/>
      <c r="BL72" s="473"/>
      <c r="BM72" s="473"/>
      <c r="BN72" s="473"/>
      <c r="BO72" s="473"/>
      <c r="BP72" s="473"/>
      <c r="BQ72" s="473"/>
      <c r="BR72" s="473"/>
      <c r="BS72" s="473"/>
      <c r="BT72" s="473"/>
      <c r="BU72" s="473"/>
      <c r="BV72" s="473"/>
      <c r="BW72" s="473"/>
      <c r="BX72" s="473"/>
      <c r="BY72" s="473"/>
      <c r="BZ72" s="473"/>
      <c r="CA72" s="473"/>
      <c r="CB72" s="473"/>
      <c r="CC72" s="473"/>
      <c r="CD72" s="473"/>
      <c r="CE72" s="473"/>
      <c r="CF72" s="473"/>
      <c r="CG72" s="473"/>
      <c r="CH72" s="473"/>
      <c r="CI72" s="473"/>
      <c r="CJ72" s="473"/>
      <c r="CK72" s="473"/>
      <c r="CL72" s="473"/>
      <c r="CM72" s="473"/>
      <c r="CN72" s="473"/>
      <c r="CO72" s="473"/>
      <c r="CP72" s="473"/>
      <c r="CQ72" s="473"/>
      <c r="CR72" s="473"/>
      <c r="CS72" s="473"/>
      <c r="CT72" s="473"/>
      <c r="CU72" s="473"/>
      <c r="CV72" s="473"/>
      <c r="CW72" s="473"/>
      <c r="CX72" s="473"/>
      <c r="CY72" s="473"/>
      <c r="CZ72" s="473"/>
      <c r="DA72" s="473"/>
      <c r="DB72" s="473"/>
      <c r="DC72" s="473"/>
      <c r="DD72" s="473"/>
      <c r="DE72" s="473"/>
      <c r="DF72" s="473"/>
      <c r="DG72" s="473"/>
      <c r="DH72" s="473"/>
      <c r="DI72" s="473"/>
      <c r="DJ72" s="473"/>
      <c r="DK72" s="473"/>
      <c r="DL72" s="473"/>
      <c r="DM72" s="473"/>
      <c r="DN72" s="473"/>
      <c r="DO72" s="473"/>
      <c r="DP72" s="473"/>
      <c r="DQ72" s="473"/>
      <c r="DR72" s="473"/>
      <c r="DS72" s="473"/>
      <c r="DT72" s="473"/>
      <c r="DU72" s="473"/>
      <c r="DV72" s="473"/>
      <c r="DW72" s="473"/>
      <c r="DX72" s="473"/>
      <c r="DY72" s="473"/>
      <c r="DZ72" s="473"/>
      <c r="EA72" s="473"/>
      <c r="EB72" s="473"/>
      <c r="EC72" s="473"/>
      <c r="ED72" s="473"/>
      <c r="EE72" s="473"/>
      <c r="EF72" s="473"/>
      <c r="EG72" s="473"/>
      <c r="EH72" s="473"/>
      <c r="EI72" s="473"/>
      <c r="EJ72" s="473"/>
      <c r="EK72" s="473"/>
      <c r="EL72" s="473"/>
      <c r="EM72" s="473"/>
      <c r="EN72" s="473"/>
      <c r="EO72" s="473"/>
      <c r="EP72" s="473"/>
      <c r="EQ72" s="473"/>
      <c r="ER72" s="473"/>
      <c r="ES72" s="473"/>
      <c r="ET72" s="473"/>
      <c r="EU72" s="473"/>
      <c r="EV72" s="473"/>
      <c r="EW72" s="473"/>
      <c r="EX72" s="473"/>
      <c r="EY72" s="473"/>
      <c r="EZ72" s="473"/>
      <c r="FA72" s="473"/>
      <c r="FB72" s="473"/>
      <c r="FC72" s="473"/>
      <c r="FD72" s="473"/>
      <c r="FE72" s="473"/>
      <c r="FF72" s="473"/>
      <c r="FG72" s="473"/>
      <c r="FH72" s="473"/>
      <c r="FI72" s="473"/>
      <c r="FJ72" s="473"/>
      <c r="FK72" s="473"/>
      <c r="FL72" s="473"/>
      <c r="FM72" s="473"/>
      <c r="FN72" s="473"/>
      <c r="FO72" s="473"/>
      <c r="FP72" s="473"/>
      <c r="FQ72" s="473"/>
      <c r="FR72" s="473"/>
      <c r="FS72" s="473"/>
      <c r="FT72" s="473"/>
      <c r="FU72" s="473"/>
      <c r="FV72" s="473"/>
      <c r="FW72" s="473"/>
      <c r="FX72" s="473"/>
      <c r="FY72" s="473"/>
      <c r="FZ72" s="473"/>
      <c r="GA72" s="473"/>
      <c r="GB72" s="473"/>
      <c r="GC72" s="473"/>
      <c r="GD72" s="473"/>
      <c r="GE72" s="473"/>
      <c r="GF72" s="473"/>
      <c r="GG72" s="473"/>
      <c r="GH72" s="473"/>
      <c r="GI72" s="473"/>
      <c r="GJ72" s="473"/>
      <c r="GK72" s="473"/>
      <c r="GL72" s="473"/>
      <c r="GM72" s="473"/>
      <c r="GN72" s="473"/>
      <c r="GO72" s="473"/>
      <c r="GP72" s="473"/>
      <c r="GQ72" s="473"/>
      <c r="GR72" s="473"/>
      <c r="GS72" s="473"/>
      <c r="GT72" s="473"/>
      <c r="GU72" s="473"/>
      <c r="GV72" s="473"/>
      <c r="GW72" s="473"/>
      <c r="GX72" s="473"/>
      <c r="GY72" s="473"/>
      <c r="GZ72" s="473"/>
      <c r="HA72" s="473"/>
      <c r="HB72" s="473"/>
      <c r="HC72" s="473"/>
      <c r="HD72" s="473"/>
      <c r="HE72" s="473"/>
      <c r="HF72" s="473"/>
      <c r="HG72" s="473"/>
      <c r="HH72" s="473"/>
      <c r="HI72" s="473"/>
      <c r="HJ72" s="473"/>
      <c r="HK72" s="473"/>
      <c r="HL72" s="473"/>
      <c r="HM72" s="473"/>
      <c r="HN72" s="473"/>
      <c r="HO72" s="473"/>
      <c r="HP72" s="473"/>
      <c r="HQ72" s="473"/>
      <c r="HR72" s="473"/>
      <c r="HS72" s="473"/>
      <c r="HT72" s="473"/>
      <c r="HU72" s="473"/>
      <c r="HV72" s="473"/>
      <c r="HW72" s="473"/>
      <c r="HX72" s="473"/>
      <c r="HY72" s="473"/>
      <c r="HZ72" s="473"/>
      <c r="IA72" s="473"/>
      <c r="IB72" s="473"/>
      <c r="IC72" s="473"/>
      <c r="ID72" s="473"/>
      <c r="IE72" s="473"/>
      <c r="IF72" s="473"/>
      <c r="IG72" s="473"/>
      <c r="IH72" s="473"/>
      <c r="II72" s="473"/>
      <c r="IJ72" s="473"/>
      <c r="IK72" s="473"/>
      <c r="IL72" s="473"/>
      <c r="IM72" s="473"/>
      <c r="IN72" s="473"/>
      <c r="IO72" s="473"/>
      <c r="IP72" s="473"/>
      <c r="IQ72" s="473"/>
      <c r="IR72" s="473"/>
      <c r="IS72" s="473"/>
      <c r="IT72" s="473"/>
      <c r="IU72" s="473"/>
      <c r="IV72" s="473"/>
    </row>
    <row r="73" spans="1:256" ht="67.5" customHeight="1">
      <c r="A73" s="492"/>
      <c r="B73" s="493"/>
      <c r="C73" s="493"/>
      <c r="D73" s="348" t="s">
        <v>877</v>
      </c>
      <c r="E73" s="493"/>
      <c r="F73" s="500"/>
      <c r="G73" s="495"/>
      <c r="H73" s="495"/>
      <c r="I73" s="707"/>
      <c r="J73" s="692"/>
      <c r="K73" s="692"/>
      <c r="L73" s="704"/>
      <c r="M73" s="704"/>
      <c r="N73" s="704"/>
      <c r="O73" s="705"/>
      <c r="P73" s="678"/>
      <c r="Q73" s="706"/>
      <c r="R73" s="667"/>
      <c r="S73" s="667"/>
      <c r="T73" s="668"/>
      <c r="U73" s="473"/>
      <c r="V73" s="669"/>
      <c r="W73" s="473"/>
      <c r="X73" s="473"/>
      <c r="Y73" s="473"/>
      <c r="Z73" s="473"/>
      <c r="AA73" s="473"/>
      <c r="AB73" s="473"/>
      <c r="AC73" s="473"/>
      <c r="AD73" s="473"/>
      <c r="AE73" s="473"/>
      <c r="AF73" s="473"/>
      <c r="AG73" s="473"/>
      <c r="AH73" s="473"/>
      <c r="AI73" s="473"/>
      <c r="AJ73" s="473"/>
      <c r="AK73" s="473"/>
      <c r="AL73" s="473"/>
      <c r="AM73" s="473"/>
      <c r="AN73" s="473"/>
      <c r="AO73" s="473"/>
      <c r="AP73" s="473"/>
      <c r="AQ73" s="473"/>
      <c r="AR73" s="473"/>
      <c r="AS73" s="473"/>
      <c r="AT73" s="473"/>
      <c r="AU73" s="473"/>
      <c r="AV73" s="473"/>
      <c r="AW73" s="473"/>
      <c r="AX73" s="473"/>
      <c r="AY73" s="473"/>
      <c r="AZ73" s="473"/>
      <c r="BA73" s="473"/>
      <c r="BB73" s="473"/>
      <c r="BC73" s="473"/>
      <c r="BD73" s="473"/>
      <c r="BE73" s="473"/>
      <c r="BF73" s="473"/>
      <c r="BG73" s="473"/>
      <c r="BH73" s="473"/>
      <c r="BI73" s="473"/>
      <c r="BJ73" s="473"/>
      <c r="BK73" s="473"/>
      <c r="BL73" s="473"/>
      <c r="BM73" s="473"/>
      <c r="BN73" s="473"/>
      <c r="BO73" s="473"/>
      <c r="BP73" s="473"/>
      <c r="BQ73" s="473"/>
      <c r="BR73" s="473"/>
      <c r="BS73" s="473"/>
      <c r="BT73" s="473"/>
      <c r="BU73" s="473"/>
      <c r="BV73" s="473"/>
      <c r="BW73" s="473"/>
      <c r="BX73" s="473"/>
      <c r="BY73" s="473"/>
      <c r="BZ73" s="473"/>
      <c r="CA73" s="473"/>
      <c r="CB73" s="473"/>
      <c r="CC73" s="473"/>
      <c r="CD73" s="473"/>
      <c r="CE73" s="473"/>
      <c r="CF73" s="473"/>
      <c r="CG73" s="473"/>
      <c r="CH73" s="473"/>
      <c r="CI73" s="473"/>
      <c r="CJ73" s="473"/>
      <c r="CK73" s="473"/>
      <c r="CL73" s="473"/>
      <c r="CM73" s="473"/>
      <c r="CN73" s="473"/>
      <c r="CO73" s="473"/>
      <c r="CP73" s="473"/>
      <c r="CQ73" s="473"/>
      <c r="CR73" s="473"/>
      <c r="CS73" s="473"/>
      <c r="CT73" s="473"/>
      <c r="CU73" s="473"/>
      <c r="CV73" s="473"/>
      <c r="CW73" s="473"/>
      <c r="CX73" s="473"/>
      <c r="CY73" s="473"/>
      <c r="CZ73" s="473"/>
      <c r="DA73" s="473"/>
      <c r="DB73" s="473"/>
      <c r="DC73" s="473"/>
      <c r="DD73" s="473"/>
      <c r="DE73" s="473"/>
      <c r="DF73" s="473"/>
      <c r="DG73" s="473"/>
      <c r="DH73" s="473"/>
      <c r="DI73" s="473"/>
      <c r="DJ73" s="473"/>
      <c r="DK73" s="473"/>
      <c r="DL73" s="473"/>
      <c r="DM73" s="473"/>
      <c r="DN73" s="473"/>
      <c r="DO73" s="473"/>
      <c r="DP73" s="473"/>
      <c r="DQ73" s="473"/>
      <c r="DR73" s="473"/>
      <c r="DS73" s="473"/>
      <c r="DT73" s="473"/>
      <c r="DU73" s="473"/>
      <c r="DV73" s="473"/>
      <c r="DW73" s="473"/>
      <c r="DX73" s="473"/>
      <c r="DY73" s="473"/>
      <c r="DZ73" s="473"/>
      <c r="EA73" s="473"/>
      <c r="EB73" s="473"/>
      <c r="EC73" s="473"/>
      <c r="ED73" s="473"/>
      <c r="EE73" s="473"/>
      <c r="EF73" s="473"/>
      <c r="EG73" s="473"/>
      <c r="EH73" s="473"/>
      <c r="EI73" s="473"/>
      <c r="EJ73" s="473"/>
      <c r="EK73" s="473"/>
      <c r="EL73" s="473"/>
      <c r="EM73" s="473"/>
      <c r="EN73" s="473"/>
      <c r="EO73" s="473"/>
      <c r="EP73" s="473"/>
      <c r="EQ73" s="473"/>
      <c r="ER73" s="473"/>
      <c r="ES73" s="473"/>
      <c r="ET73" s="473"/>
      <c r="EU73" s="473"/>
      <c r="EV73" s="473"/>
      <c r="EW73" s="473"/>
      <c r="EX73" s="473"/>
      <c r="EY73" s="473"/>
      <c r="EZ73" s="473"/>
      <c r="FA73" s="473"/>
      <c r="FB73" s="473"/>
      <c r="FC73" s="473"/>
      <c r="FD73" s="473"/>
      <c r="FE73" s="473"/>
      <c r="FF73" s="473"/>
      <c r="FG73" s="473"/>
      <c r="FH73" s="473"/>
      <c r="FI73" s="473"/>
      <c r="FJ73" s="473"/>
      <c r="FK73" s="473"/>
      <c r="FL73" s="473"/>
      <c r="FM73" s="473"/>
      <c r="FN73" s="473"/>
      <c r="FO73" s="473"/>
      <c r="FP73" s="473"/>
      <c r="FQ73" s="473"/>
      <c r="FR73" s="473"/>
      <c r="FS73" s="473"/>
      <c r="FT73" s="473"/>
      <c r="FU73" s="473"/>
      <c r="FV73" s="473"/>
      <c r="FW73" s="473"/>
      <c r="FX73" s="473"/>
      <c r="FY73" s="473"/>
      <c r="FZ73" s="473"/>
      <c r="GA73" s="473"/>
      <c r="GB73" s="473"/>
      <c r="GC73" s="473"/>
      <c r="GD73" s="473"/>
      <c r="GE73" s="473"/>
      <c r="GF73" s="473"/>
      <c r="GG73" s="473"/>
      <c r="GH73" s="473"/>
      <c r="GI73" s="473"/>
      <c r="GJ73" s="473"/>
      <c r="GK73" s="473"/>
      <c r="GL73" s="473"/>
      <c r="GM73" s="473"/>
      <c r="GN73" s="473"/>
      <c r="GO73" s="473"/>
      <c r="GP73" s="473"/>
      <c r="GQ73" s="473"/>
      <c r="GR73" s="473"/>
      <c r="GS73" s="473"/>
      <c r="GT73" s="473"/>
      <c r="GU73" s="473"/>
      <c r="GV73" s="473"/>
      <c r="GW73" s="473"/>
      <c r="GX73" s="473"/>
      <c r="GY73" s="473"/>
      <c r="GZ73" s="473"/>
      <c r="HA73" s="473"/>
      <c r="HB73" s="473"/>
      <c r="HC73" s="473"/>
      <c r="HD73" s="473"/>
      <c r="HE73" s="473"/>
      <c r="HF73" s="473"/>
      <c r="HG73" s="473"/>
      <c r="HH73" s="473"/>
      <c r="HI73" s="473"/>
      <c r="HJ73" s="473"/>
      <c r="HK73" s="473"/>
      <c r="HL73" s="473"/>
      <c r="HM73" s="473"/>
      <c r="HN73" s="473"/>
      <c r="HO73" s="473"/>
      <c r="HP73" s="473"/>
      <c r="HQ73" s="473"/>
      <c r="HR73" s="473"/>
      <c r="HS73" s="473"/>
      <c r="HT73" s="473"/>
      <c r="HU73" s="473"/>
      <c r="HV73" s="473"/>
      <c r="HW73" s="473"/>
      <c r="HX73" s="473"/>
      <c r="HY73" s="473"/>
      <c r="HZ73" s="473"/>
      <c r="IA73" s="473"/>
      <c r="IB73" s="473"/>
      <c r="IC73" s="473"/>
      <c r="ID73" s="473"/>
      <c r="IE73" s="473"/>
      <c r="IF73" s="473"/>
      <c r="IG73" s="473"/>
      <c r="IH73" s="473"/>
      <c r="II73" s="473"/>
      <c r="IJ73" s="473"/>
      <c r="IK73" s="473"/>
      <c r="IL73" s="473"/>
      <c r="IM73" s="473"/>
      <c r="IN73" s="473"/>
      <c r="IO73" s="473"/>
      <c r="IP73" s="473"/>
      <c r="IQ73" s="473"/>
      <c r="IR73" s="473"/>
      <c r="IS73" s="473"/>
      <c r="IT73" s="473"/>
      <c r="IU73" s="473"/>
      <c r="IV73" s="473"/>
    </row>
    <row r="74" spans="1:256" ht="13.5" customHeight="1">
      <c r="A74" s="635">
        <v>32</v>
      </c>
      <c r="B74" s="493">
        <v>271</v>
      </c>
      <c r="C74" s="493" t="s">
        <v>583</v>
      </c>
      <c r="D74" s="493" t="s">
        <v>584</v>
      </c>
      <c r="E74" s="493" t="s">
        <v>164</v>
      </c>
      <c r="F74" s="507">
        <f>F75</f>
        <v>4.2</v>
      </c>
      <c r="G74" s="144"/>
      <c r="H74" s="495">
        <f>F74*G74</f>
        <v>0</v>
      </c>
      <c r="I74" s="506" t="s">
        <v>625</v>
      </c>
      <c r="J74" s="708"/>
      <c r="K74" s="692"/>
      <c r="L74" s="703"/>
      <c r="M74" s="704"/>
      <c r="N74" s="704"/>
      <c r="O74" s="705"/>
      <c r="P74" s="678"/>
      <c r="Q74" s="706"/>
      <c r="R74" s="667"/>
      <c r="S74" s="667"/>
      <c r="T74" s="668"/>
      <c r="U74" s="473"/>
      <c r="V74" s="669"/>
      <c r="W74" s="473"/>
      <c r="X74" s="473"/>
      <c r="Y74" s="473"/>
      <c r="Z74" s="473"/>
      <c r="AA74" s="473"/>
      <c r="AB74" s="473"/>
      <c r="AC74" s="473"/>
      <c r="AD74" s="473"/>
      <c r="AE74" s="473"/>
      <c r="AF74" s="473"/>
      <c r="AG74" s="473"/>
      <c r="AH74" s="473"/>
      <c r="AI74" s="473"/>
      <c r="AJ74" s="473"/>
      <c r="AK74" s="473"/>
      <c r="AL74" s="473"/>
      <c r="AM74" s="473"/>
      <c r="AN74" s="473"/>
      <c r="AO74" s="473"/>
      <c r="AP74" s="473"/>
      <c r="AQ74" s="473"/>
      <c r="AR74" s="473"/>
      <c r="AS74" s="473"/>
      <c r="AT74" s="473"/>
      <c r="AU74" s="473"/>
      <c r="AV74" s="473"/>
      <c r="AW74" s="473"/>
      <c r="AX74" s="473"/>
      <c r="AY74" s="473"/>
      <c r="AZ74" s="473"/>
      <c r="BA74" s="473"/>
      <c r="BB74" s="473"/>
      <c r="BC74" s="473"/>
      <c r="BD74" s="473"/>
      <c r="BE74" s="473"/>
      <c r="BF74" s="473"/>
      <c r="BG74" s="473"/>
      <c r="BH74" s="473"/>
      <c r="BI74" s="473"/>
      <c r="BJ74" s="473"/>
      <c r="BK74" s="473"/>
      <c r="BL74" s="473"/>
      <c r="BM74" s="473"/>
      <c r="BN74" s="473"/>
      <c r="BO74" s="473"/>
      <c r="BP74" s="473"/>
      <c r="BQ74" s="473"/>
      <c r="BR74" s="473"/>
      <c r="BS74" s="473"/>
      <c r="BT74" s="473"/>
      <c r="BU74" s="473"/>
      <c r="BV74" s="473"/>
      <c r="BW74" s="473"/>
      <c r="BX74" s="473"/>
      <c r="BY74" s="473"/>
      <c r="BZ74" s="473"/>
      <c r="CA74" s="473"/>
      <c r="CB74" s="473"/>
      <c r="CC74" s="473"/>
      <c r="CD74" s="473"/>
      <c r="CE74" s="473"/>
      <c r="CF74" s="473"/>
      <c r="CG74" s="473"/>
      <c r="CH74" s="473"/>
      <c r="CI74" s="473"/>
      <c r="CJ74" s="473"/>
      <c r="CK74" s="473"/>
      <c r="CL74" s="473"/>
      <c r="CM74" s="473"/>
      <c r="CN74" s="473"/>
      <c r="CO74" s="473"/>
      <c r="CP74" s="473"/>
      <c r="CQ74" s="473"/>
      <c r="CR74" s="473"/>
      <c r="CS74" s="473"/>
      <c r="CT74" s="473"/>
      <c r="CU74" s="473"/>
      <c r="CV74" s="473"/>
      <c r="CW74" s="473"/>
      <c r="CX74" s="473"/>
      <c r="CY74" s="473"/>
      <c r="CZ74" s="473"/>
      <c r="DA74" s="473"/>
      <c r="DB74" s="473"/>
      <c r="DC74" s="473"/>
      <c r="DD74" s="473"/>
      <c r="DE74" s="473"/>
      <c r="DF74" s="473"/>
      <c r="DG74" s="473"/>
      <c r="DH74" s="473"/>
      <c r="DI74" s="473"/>
      <c r="DJ74" s="473"/>
      <c r="DK74" s="473"/>
      <c r="DL74" s="473"/>
      <c r="DM74" s="473"/>
      <c r="DN74" s="473"/>
      <c r="DO74" s="473"/>
      <c r="DP74" s="473"/>
      <c r="DQ74" s="473"/>
      <c r="DR74" s="473"/>
      <c r="DS74" s="473"/>
      <c r="DT74" s="473"/>
      <c r="DU74" s="473"/>
      <c r="DV74" s="473"/>
      <c r="DW74" s="473"/>
      <c r="DX74" s="473"/>
      <c r="DY74" s="473"/>
      <c r="DZ74" s="473"/>
      <c r="EA74" s="473"/>
      <c r="EB74" s="473"/>
      <c r="EC74" s="473"/>
      <c r="ED74" s="473"/>
      <c r="EE74" s="473"/>
      <c r="EF74" s="473"/>
      <c r="EG74" s="473"/>
      <c r="EH74" s="473"/>
      <c r="EI74" s="473"/>
      <c r="EJ74" s="473"/>
      <c r="EK74" s="473"/>
      <c r="EL74" s="473"/>
      <c r="EM74" s="473"/>
      <c r="EN74" s="473"/>
      <c r="EO74" s="473"/>
      <c r="EP74" s="473"/>
      <c r="EQ74" s="473"/>
      <c r="ER74" s="473"/>
      <c r="ES74" s="473"/>
      <c r="ET74" s="473"/>
      <c r="EU74" s="473"/>
      <c r="EV74" s="473"/>
      <c r="EW74" s="473"/>
      <c r="EX74" s="473"/>
      <c r="EY74" s="473"/>
      <c r="EZ74" s="473"/>
      <c r="FA74" s="473"/>
      <c r="FB74" s="473"/>
      <c r="FC74" s="473"/>
      <c r="FD74" s="473"/>
      <c r="FE74" s="473"/>
      <c r="FF74" s="473"/>
      <c r="FG74" s="473"/>
      <c r="FH74" s="473"/>
      <c r="FI74" s="473"/>
      <c r="FJ74" s="473"/>
      <c r="FK74" s="473"/>
      <c r="FL74" s="473"/>
      <c r="FM74" s="473"/>
      <c r="FN74" s="473"/>
      <c r="FO74" s="473"/>
      <c r="FP74" s="473"/>
      <c r="FQ74" s="473"/>
      <c r="FR74" s="473"/>
      <c r="FS74" s="473"/>
      <c r="FT74" s="473"/>
      <c r="FU74" s="473"/>
      <c r="FV74" s="473"/>
      <c r="FW74" s="473"/>
      <c r="FX74" s="473"/>
      <c r="FY74" s="473"/>
      <c r="FZ74" s="473"/>
      <c r="GA74" s="473"/>
      <c r="GB74" s="473"/>
      <c r="GC74" s="473"/>
      <c r="GD74" s="473"/>
      <c r="GE74" s="473"/>
      <c r="GF74" s="473"/>
      <c r="GG74" s="473"/>
      <c r="GH74" s="473"/>
      <c r="GI74" s="473"/>
      <c r="GJ74" s="473"/>
      <c r="GK74" s="473"/>
      <c r="GL74" s="473"/>
      <c r="GM74" s="473"/>
      <c r="GN74" s="473"/>
      <c r="GO74" s="473"/>
      <c r="GP74" s="473"/>
      <c r="GQ74" s="473"/>
      <c r="GR74" s="473"/>
      <c r="GS74" s="473"/>
      <c r="GT74" s="473"/>
      <c r="GU74" s="473"/>
      <c r="GV74" s="473"/>
      <c r="GW74" s="473"/>
      <c r="GX74" s="473"/>
      <c r="GY74" s="473"/>
      <c r="GZ74" s="473"/>
      <c r="HA74" s="473"/>
      <c r="HB74" s="473"/>
      <c r="HC74" s="473"/>
      <c r="HD74" s="473"/>
      <c r="HE74" s="473"/>
      <c r="HF74" s="473"/>
      <c r="HG74" s="473"/>
      <c r="HH74" s="473"/>
      <c r="HI74" s="473"/>
      <c r="HJ74" s="473"/>
      <c r="HK74" s="473"/>
      <c r="HL74" s="473"/>
      <c r="HM74" s="473"/>
      <c r="HN74" s="473"/>
      <c r="HO74" s="473"/>
      <c r="HP74" s="473"/>
      <c r="HQ74" s="473"/>
      <c r="HR74" s="473"/>
      <c r="HS74" s="473"/>
      <c r="HT74" s="473"/>
      <c r="HU74" s="473"/>
      <c r="HV74" s="473"/>
      <c r="HW74" s="473"/>
      <c r="HX74" s="473"/>
      <c r="HY74" s="473"/>
      <c r="HZ74" s="473"/>
      <c r="IA74" s="473"/>
      <c r="IB74" s="473"/>
      <c r="IC74" s="473"/>
      <c r="ID74" s="473"/>
      <c r="IE74" s="473"/>
      <c r="IF74" s="473"/>
      <c r="IG74" s="473"/>
      <c r="IH74" s="473"/>
      <c r="II74" s="473"/>
      <c r="IJ74" s="473"/>
      <c r="IK74" s="473"/>
      <c r="IL74" s="473"/>
      <c r="IM74" s="473"/>
      <c r="IN74" s="473"/>
      <c r="IO74" s="473"/>
      <c r="IP74" s="473"/>
      <c r="IQ74" s="473"/>
      <c r="IR74" s="473"/>
      <c r="IS74" s="473"/>
      <c r="IT74" s="473"/>
      <c r="IU74" s="473"/>
      <c r="IV74" s="473"/>
    </row>
    <row r="75" spans="1:256" ht="13.5" customHeight="1">
      <c r="A75" s="492"/>
      <c r="B75" s="493"/>
      <c r="C75" s="493"/>
      <c r="D75" s="515" t="s">
        <v>665</v>
      </c>
      <c r="E75" s="493"/>
      <c r="F75" s="500">
        <f>4.2</f>
        <v>4.2</v>
      </c>
      <c r="G75" s="495"/>
      <c r="H75" s="495"/>
      <c r="I75" s="707"/>
      <c r="J75" s="708"/>
      <c r="K75" s="702"/>
      <c r="L75" s="704"/>
      <c r="M75" s="704"/>
      <c r="N75" s="704"/>
      <c r="O75" s="705"/>
      <c r="P75" s="678"/>
      <c r="Q75" s="706"/>
      <c r="R75" s="667"/>
      <c r="S75" s="667"/>
      <c r="T75" s="668"/>
      <c r="U75" s="473"/>
      <c r="V75" s="473"/>
      <c r="W75" s="473"/>
      <c r="X75" s="473"/>
      <c r="Y75" s="473"/>
      <c r="Z75" s="473"/>
      <c r="AA75" s="473"/>
      <c r="AB75" s="473"/>
      <c r="AC75" s="473"/>
      <c r="AD75" s="473"/>
      <c r="AE75" s="473"/>
      <c r="AF75" s="473"/>
      <c r="AG75" s="473"/>
      <c r="AH75" s="473"/>
      <c r="AI75" s="473"/>
      <c r="AJ75" s="473"/>
      <c r="AK75" s="473"/>
      <c r="AL75" s="473"/>
      <c r="AM75" s="473"/>
      <c r="AN75" s="473"/>
      <c r="AO75" s="473"/>
      <c r="AP75" s="473"/>
      <c r="AQ75" s="473"/>
      <c r="AR75" s="473"/>
      <c r="AS75" s="473"/>
      <c r="AT75" s="473"/>
      <c r="AU75" s="473"/>
      <c r="AV75" s="473"/>
      <c r="AW75" s="473"/>
      <c r="AX75" s="473"/>
      <c r="AY75" s="473"/>
      <c r="AZ75" s="473"/>
      <c r="BA75" s="473"/>
      <c r="BB75" s="473"/>
      <c r="BC75" s="473"/>
      <c r="BD75" s="473"/>
      <c r="BE75" s="473"/>
      <c r="BF75" s="473"/>
      <c r="BG75" s="473"/>
      <c r="BH75" s="473"/>
      <c r="BI75" s="473"/>
      <c r="BJ75" s="473"/>
      <c r="BK75" s="473"/>
      <c r="BL75" s="473"/>
      <c r="BM75" s="473"/>
      <c r="BN75" s="473"/>
      <c r="BO75" s="473"/>
      <c r="BP75" s="473"/>
      <c r="BQ75" s="473"/>
      <c r="BR75" s="473"/>
      <c r="BS75" s="473"/>
      <c r="BT75" s="473"/>
      <c r="BU75" s="473"/>
      <c r="BV75" s="473"/>
      <c r="BW75" s="473"/>
      <c r="BX75" s="473"/>
      <c r="BY75" s="473"/>
      <c r="BZ75" s="473"/>
      <c r="CA75" s="473"/>
      <c r="CB75" s="473"/>
      <c r="CC75" s="473"/>
      <c r="CD75" s="473"/>
      <c r="CE75" s="473"/>
      <c r="CF75" s="473"/>
      <c r="CG75" s="473"/>
      <c r="CH75" s="473"/>
      <c r="CI75" s="473"/>
      <c r="CJ75" s="473"/>
      <c r="CK75" s="473"/>
      <c r="CL75" s="473"/>
      <c r="CM75" s="473"/>
      <c r="CN75" s="473"/>
      <c r="CO75" s="473"/>
      <c r="CP75" s="473"/>
      <c r="CQ75" s="473"/>
      <c r="CR75" s="473"/>
      <c r="CS75" s="473"/>
      <c r="CT75" s="473"/>
      <c r="CU75" s="473"/>
      <c r="CV75" s="473"/>
      <c r="CW75" s="473"/>
      <c r="CX75" s="473"/>
      <c r="CY75" s="473"/>
      <c r="CZ75" s="473"/>
      <c r="DA75" s="473"/>
      <c r="DB75" s="473"/>
      <c r="DC75" s="473"/>
      <c r="DD75" s="473"/>
      <c r="DE75" s="473"/>
      <c r="DF75" s="473"/>
      <c r="DG75" s="473"/>
      <c r="DH75" s="473"/>
      <c r="DI75" s="473"/>
      <c r="DJ75" s="473"/>
      <c r="DK75" s="473"/>
      <c r="DL75" s="473"/>
      <c r="DM75" s="473"/>
      <c r="DN75" s="473"/>
      <c r="DO75" s="473"/>
      <c r="DP75" s="473"/>
      <c r="DQ75" s="473"/>
      <c r="DR75" s="473"/>
      <c r="DS75" s="473"/>
      <c r="DT75" s="473"/>
      <c r="DU75" s="473"/>
      <c r="DV75" s="473"/>
      <c r="DW75" s="473"/>
      <c r="DX75" s="473"/>
      <c r="DY75" s="473"/>
      <c r="DZ75" s="473"/>
      <c r="EA75" s="473"/>
      <c r="EB75" s="473"/>
      <c r="EC75" s="473"/>
      <c r="ED75" s="473"/>
      <c r="EE75" s="473"/>
      <c r="EF75" s="473"/>
      <c r="EG75" s="473"/>
      <c r="EH75" s="473"/>
      <c r="EI75" s="473"/>
      <c r="EJ75" s="473"/>
      <c r="EK75" s="473"/>
      <c r="EL75" s="473"/>
      <c r="EM75" s="473"/>
      <c r="EN75" s="473"/>
      <c r="EO75" s="473"/>
      <c r="EP75" s="473"/>
      <c r="EQ75" s="473"/>
      <c r="ER75" s="473"/>
      <c r="ES75" s="473"/>
      <c r="ET75" s="473"/>
      <c r="EU75" s="473"/>
      <c r="EV75" s="473"/>
      <c r="EW75" s="473"/>
      <c r="EX75" s="473"/>
      <c r="EY75" s="473"/>
      <c r="EZ75" s="473"/>
      <c r="FA75" s="473"/>
      <c r="FB75" s="473"/>
      <c r="FC75" s="473"/>
      <c r="FD75" s="473"/>
      <c r="FE75" s="473"/>
      <c r="FF75" s="473"/>
      <c r="FG75" s="473"/>
      <c r="FH75" s="473"/>
      <c r="FI75" s="473"/>
      <c r="FJ75" s="473"/>
      <c r="FK75" s="473"/>
      <c r="FL75" s="473"/>
      <c r="FM75" s="473"/>
      <c r="FN75" s="473"/>
      <c r="FO75" s="473"/>
      <c r="FP75" s="473"/>
      <c r="FQ75" s="473"/>
      <c r="FR75" s="473"/>
      <c r="FS75" s="473"/>
      <c r="FT75" s="473"/>
      <c r="FU75" s="473"/>
      <c r="FV75" s="473"/>
      <c r="FW75" s="473"/>
      <c r="FX75" s="473"/>
      <c r="FY75" s="473"/>
      <c r="FZ75" s="473"/>
      <c r="GA75" s="473"/>
      <c r="GB75" s="473"/>
      <c r="GC75" s="473"/>
      <c r="GD75" s="473"/>
      <c r="GE75" s="473"/>
      <c r="GF75" s="473"/>
      <c r="GG75" s="473"/>
      <c r="GH75" s="473"/>
      <c r="GI75" s="473"/>
      <c r="GJ75" s="473"/>
      <c r="GK75" s="473"/>
      <c r="GL75" s="473"/>
      <c r="GM75" s="473"/>
      <c r="GN75" s="473"/>
      <c r="GO75" s="473"/>
      <c r="GP75" s="473"/>
      <c r="GQ75" s="473"/>
      <c r="GR75" s="473"/>
      <c r="GS75" s="473"/>
      <c r="GT75" s="473"/>
      <c r="GU75" s="473"/>
      <c r="GV75" s="473"/>
      <c r="GW75" s="473"/>
      <c r="GX75" s="473"/>
      <c r="GY75" s="473"/>
      <c r="GZ75" s="473"/>
      <c r="HA75" s="473"/>
      <c r="HB75" s="473"/>
      <c r="HC75" s="473"/>
      <c r="HD75" s="473"/>
      <c r="HE75" s="473"/>
      <c r="HF75" s="473"/>
      <c r="HG75" s="473"/>
      <c r="HH75" s="473"/>
      <c r="HI75" s="473"/>
      <c r="HJ75" s="473"/>
      <c r="HK75" s="473"/>
      <c r="HL75" s="473"/>
      <c r="HM75" s="473"/>
      <c r="HN75" s="473"/>
      <c r="HO75" s="473"/>
      <c r="HP75" s="473"/>
      <c r="HQ75" s="473"/>
      <c r="HR75" s="473"/>
      <c r="HS75" s="473"/>
      <c r="HT75" s="473"/>
      <c r="HU75" s="473"/>
      <c r="HV75" s="473"/>
      <c r="HW75" s="473"/>
      <c r="HX75" s="473"/>
      <c r="HY75" s="473"/>
      <c r="HZ75" s="473"/>
      <c r="IA75" s="473"/>
      <c r="IB75" s="473"/>
      <c r="IC75" s="473"/>
      <c r="ID75" s="473"/>
      <c r="IE75" s="473"/>
      <c r="IF75" s="473"/>
      <c r="IG75" s="473"/>
      <c r="IH75" s="473"/>
      <c r="II75" s="473"/>
      <c r="IJ75" s="473"/>
      <c r="IK75" s="473"/>
      <c r="IL75" s="473"/>
      <c r="IM75" s="473"/>
      <c r="IN75" s="473"/>
      <c r="IO75" s="473"/>
      <c r="IP75" s="473"/>
      <c r="IQ75" s="473"/>
      <c r="IR75" s="473"/>
      <c r="IS75" s="473"/>
      <c r="IT75" s="473"/>
      <c r="IU75" s="473"/>
      <c r="IV75" s="473"/>
    </row>
    <row r="76" spans="1:256" ht="67.5" customHeight="1">
      <c r="A76" s="492"/>
      <c r="B76" s="493"/>
      <c r="C76" s="493"/>
      <c r="D76" s="348" t="s">
        <v>877</v>
      </c>
      <c r="E76" s="493"/>
      <c r="F76" s="500"/>
      <c r="G76" s="495"/>
      <c r="H76" s="495"/>
      <c r="I76" s="707"/>
      <c r="J76" s="702"/>
      <c r="K76" s="702"/>
      <c r="L76" s="704"/>
      <c r="M76" s="704"/>
      <c r="N76" s="704"/>
      <c r="O76" s="705"/>
      <c r="P76" s="678"/>
      <c r="Q76" s="706"/>
      <c r="R76" s="667"/>
      <c r="S76" s="667"/>
      <c r="T76" s="668"/>
      <c r="U76" s="473"/>
      <c r="V76" s="473"/>
      <c r="W76" s="473"/>
      <c r="X76" s="473"/>
      <c r="Y76" s="473"/>
      <c r="Z76" s="473"/>
      <c r="AA76" s="473"/>
      <c r="AB76" s="473"/>
      <c r="AC76" s="473"/>
      <c r="AD76" s="473"/>
      <c r="AE76" s="473"/>
      <c r="AF76" s="473"/>
      <c r="AG76" s="473"/>
      <c r="AH76" s="473"/>
      <c r="AI76" s="473"/>
      <c r="AJ76" s="473"/>
      <c r="AK76" s="473"/>
      <c r="AL76" s="473"/>
      <c r="AM76" s="473"/>
      <c r="AN76" s="473"/>
      <c r="AO76" s="473"/>
      <c r="AP76" s="473"/>
      <c r="AQ76" s="473"/>
      <c r="AR76" s="473"/>
      <c r="AS76" s="473"/>
      <c r="AT76" s="473"/>
      <c r="AU76" s="473"/>
      <c r="AV76" s="473"/>
      <c r="AW76" s="473"/>
      <c r="AX76" s="473"/>
      <c r="AY76" s="473"/>
      <c r="AZ76" s="473"/>
      <c r="BA76" s="473"/>
      <c r="BB76" s="473"/>
      <c r="BC76" s="473"/>
      <c r="BD76" s="473"/>
      <c r="BE76" s="473"/>
      <c r="BF76" s="473"/>
      <c r="BG76" s="473"/>
      <c r="BH76" s="473"/>
      <c r="BI76" s="473"/>
      <c r="BJ76" s="473"/>
      <c r="BK76" s="473"/>
      <c r="BL76" s="473"/>
      <c r="BM76" s="473"/>
      <c r="BN76" s="473"/>
      <c r="BO76" s="473"/>
      <c r="BP76" s="473"/>
      <c r="BQ76" s="473"/>
      <c r="BR76" s="473"/>
      <c r="BS76" s="473"/>
      <c r="BT76" s="473"/>
      <c r="BU76" s="473"/>
      <c r="BV76" s="473"/>
      <c r="BW76" s="473"/>
      <c r="BX76" s="473"/>
      <c r="BY76" s="473"/>
      <c r="BZ76" s="473"/>
      <c r="CA76" s="473"/>
      <c r="CB76" s="473"/>
      <c r="CC76" s="473"/>
      <c r="CD76" s="473"/>
      <c r="CE76" s="473"/>
      <c r="CF76" s="473"/>
      <c r="CG76" s="473"/>
      <c r="CH76" s="473"/>
      <c r="CI76" s="473"/>
      <c r="CJ76" s="473"/>
      <c r="CK76" s="473"/>
      <c r="CL76" s="473"/>
      <c r="CM76" s="473"/>
      <c r="CN76" s="473"/>
      <c r="CO76" s="473"/>
      <c r="CP76" s="473"/>
      <c r="CQ76" s="473"/>
      <c r="CR76" s="473"/>
      <c r="CS76" s="473"/>
      <c r="CT76" s="473"/>
      <c r="CU76" s="473"/>
      <c r="CV76" s="473"/>
      <c r="CW76" s="473"/>
      <c r="CX76" s="473"/>
      <c r="CY76" s="473"/>
      <c r="CZ76" s="473"/>
      <c r="DA76" s="473"/>
      <c r="DB76" s="473"/>
      <c r="DC76" s="473"/>
      <c r="DD76" s="473"/>
      <c r="DE76" s="473"/>
      <c r="DF76" s="473"/>
      <c r="DG76" s="473"/>
      <c r="DH76" s="473"/>
      <c r="DI76" s="473"/>
      <c r="DJ76" s="473"/>
      <c r="DK76" s="473"/>
      <c r="DL76" s="473"/>
      <c r="DM76" s="473"/>
      <c r="DN76" s="473"/>
      <c r="DO76" s="473"/>
      <c r="DP76" s="473"/>
      <c r="DQ76" s="473"/>
      <c r="DR76" s="473"/>
      <c r="DS76" s="473"/>
      <c r="DT76" s="473"/>
      <c r="DU76" s="473"/>
      <c r="DV76" s="473"/>
      <c r="DW76" s="473"/>
      <c r="DX76" s="473"/>
      <c r="DY76" s="473"/>
      <c r="DZ76" s="473"/>
      <c r="EA76" s="473"/>
      <c r="EB76" s="473"/>
      <c r="EC76" s="473"/>
      <c r="ED76" s="473"/>
      <c r="EE76" s="473"/>
      <c r="EF76" s="473"/>
      <c r="EG76" s="473"/>
      <c r="EH76" s="473"/>
      <c r="EI76" s="473"/>
      <c r="EJ76" s="473"/>
      <c r="EK76" s="473"/>
      <c r="EL76" s="473"/>
      <c r="EM76" s="473"/>
      <c r="EN76" s="473"/>
      <c r="EO76" s="473"/>
      <c r="EP76" s="473"/>
      <c r="EQ76" s="473"/>
      <c r="ER76" s="473"/>
      <c r="ES76" s="473"/>
      <c r="ET76" s="473"/>
      <c r="EU76" s="473"/>
      <c r="EV76" s="473"/>
      <c r="EW76" s="473"/>
      <c r="EX76" s="473"/>
      <c r="EY76" s="473"/>
      <c r="EZ76" s="473"/>
      <c r="FA76" s="473"/>
      <c r="FB76" s="473"/>
      <c r="FC76" s="473"/>
      <c r="FD76" s="473"/>
      <c r="FE76" s="473"/>
      <c r="FF76" s="473"/>
      <c r="FG76" s="473"/>
      <c r="FH76" s="473"/>
      <c r="FI76" s="473"/>
      <c r="FJ76" s="473"/>
      <c r="FK76" s="473"/>
      <c r="FL76" s="473"/>
      <c r="FM76" s="473"/>
      <c r="FN76" s="473"/>
      <c r="FO76" s="473"/>
      <c r="FP76" s="473"/>
      <c r="FQ76" s="473"/>
      <c r="FR76" s="473"/>
      <c r="FS76" s="473"/>
      <c r="FT76" s="473"/>
      <c r="FU76" s="473"/>
      <c r="FV76" s="473"/>
      <c r="FW76" s="473"/>
      <c r="FX76" s="473"/>
      <c r="FY76" s="473"/>
      <c r="FZ76" s="473"/>
      <c r="GA76" s="473"/>
      <c r="GB76" s="473"/>
      <c r="GC76" s="473"/>
      <c r="GD76" s="473"/>
      <c r="GE76" s="473"/>
      <c r="GF76" s="473"/>
      <c r="GG76" s="473"/>
      <c r="GH76" s="473"/>
      <c r="GI76" s="473"/>
      <c r="GJ76" s="473"/>
      <c r="GK76" s="473"/>
      <c r="GL76" s="473"/>
      <c r="GM76" s="473"/>
      <c r="GN76" s="473"/>
      <c r="GO76" s="473"/>
      <c r="GP76" s="473"/>
      <c r="GQ76" s="473"/>
      <c r="GR76" s="473"/>
      <c r="GS76" s="473"/>
      <c r="GT76" s="473"/>
      <c r="GU76" s="473"/>
      <c r="GV76" s="473"/>
      <c r="GW76" s="473"/>
      <c r="GX76" s="473"/>
      <c r="GY76" s="473"/>
      <c r="GZ76" s="473"/>
      <c r="HA76" s="473"/>
      <c r="HB76" s="473"/>
      <c r="HC76" s="473"/>
      <c r="HD76" s="473"/>
      <c r="HE76" s="473"/>
      <c r="HF76" s="473"/>
      <c r="HG76" s="473"/>
      <c r="HH76" s="473"/>
      <c r="HI76" s="473"/>
      <c r="HJ76" s="473"/>
      <c r="HK76" s="473"/>
      <c r="HL76" s="473"/>
      <c r="HM76" s="473"/>
      <c r="HN76" s="473"/>
      <c r="HO76" s="473"/>
      <c r="HP76" s="473"/>
      <c r="HQ76" s="473"/>
      <c r="HR76" s="473"/>
      <c r="HS76" s="473"/>
      <c r="HT76" s="473"/>
      <c r="HU76" s="473"/>
      <c r="HV76" s="473"/>
      <c r="HW76" s="473"/>
      <c r="HX76" s="473"/>
      <c r="HY76" s="473"/>
      <c r="HZ76" s="473"/>
      <c r="IA76" s="473"/>
      <c r="IB76" s="473"/>
      <c r="IC76" s="473"/>
      <c r="ID76" s="473"/>
      <c r="IE76" s="473"/>
      <c r="IF76" s="473"/>
      <c r="IG76" s="473"/>
      <c r="IH76" s="473"/>
      <c r="II76" s="473"/>
      <c r="IJ76" s="473"/>
      <c r="IK76" s="473"/>
      <c r="IL76" s="473"/>
      <c r="IM76" s="473"/>
      <c r="IN76" s="473"/>
      <c r="IO76" s="473"/>
      <c r="IP76" s="473"/>
      <c r="IQ76" s="473"/>
      <c r="IR76" s="473"/>
      <c r="IS76" s="473"/>
      <c r="IT76" s="473"/>
      <c r="IU76" s="473"/>
      <c r="IV76" s="473"/>
    </row>
    <row r="77" spans="1:256" ht="13.5" customHeight="1">
      <c r="A77" s="635">
        <v>33</v>
      </c>
      <c r="B77" s="493">
        <v>271</v>
      </c>
      <c r="C77" s="493" t="s">
        <v>586</v>
      </c>
      <c r="D77" s="493" t="s">
        <v>587</v>
      </c>
      <c r="E77" s="493" t="s">
        <v>164</v>
      </c>
      <c r="F77" s="507">
        <f>F78</f>
        <v>4.2</v>
      </c>
      <c r="G77" s="144"/>
      <c r="H77" s="495">
        <f>F77*G77</f>
        <v>0</v>
      </c>
      <c r="I77" s="506" t="s">
        <v>625</v>
      </c>
      <c r="J77" s="708"/>
      <c r="K77" s="692"/>
      <c r="L77" s="703"/>
      <c r="M77" s="704"/>
      <c r="N77" s="704"/>
      <c r="O77" s="705"/>
      <c r="P77" s="678"/>
      <c r="Q77" s="706"/>
      <c r="R77" s="667"/>
      <c r="S77" s="667"/>
      <c r="T77" s="668"/>
      <c r="U77" s="473"/>
      <c r="V77" s="669"/>
      <c r="W77" s="473"/>
      <c r="X77" s="473"/>
      <c r="Y77" s="473"/>
      <c r="Z77" s="473"/>
      <c r="AA77" s="473"/>
      <c r="AB77" s="473"/>
      <c r="AC77" s="473"/>
      <c r="AD77" s="473"/>
      <c r="AE77" s="473"/>
      <c r="AF77" s="473"/>
      <c r="AG77" s="473"/>
      <c r="AH77" s="473"/>
      <c r="AI77" s="473"/>
      <c r="AJ77" s="473"/>
      <c r="AK77" s="473"/>
      <c r="AL77" s="473"/>
      <c r="AM77" s="473"/>
      <c r="AN77" s="473"/>
      <c r="AO77" s="473"/>
      <c r="AP77" s="473"/>
      <c r="AQ77" s="473"/>
      <c r="AR77" s="473"/>
      <c r="AS77" s="473"/>
      <c r="AT77" s="473"/>
      <c r="AU77" s="473"/>
      <c r="AV77" s="473"/>
      <c r="AW77" s="473"/>
      <c r="AX77" s="473"/>
      <c r="AY77" s="473"/>
      <c r="AZ77" s="473"/>
      <c r="BA77" s="473"/>
      <c r="BB77" s="473"/>
      <c r="BC77" s="473"/>
      <c r="BD77" s="473"/>
      <c r="BE77" s="473"/>
      <c r="BF77" s="473"/>
      <c r="BG77" s="473"/>
      <c r="BH77" s="473"/>
      <c r="BI77" s="473"/>
      <c r="BJ77" s="473"/>
      <c r="BK77" s="473"/>
      <c r="BL77" s="473"/>
      <c r="BM77" s="473"/>
      <c r="BN77" s="473"/>
      <c r="BO77" s="473"/>
      <c r="BP77" s="473"/>
      <c r="BQ77" s="473"/>
      <c r="BR77" s="473"/>
      <c r="BS77" s="473"/>
      <c r="BT77" s="473"/>
      <c r="BU77" s="473"/>
      <c r="BV77" s="473"/>
      <c r="BW77" s="473"/>
      <c r="BX77" s="473"/>
      <c r="BY77" s="473"/>
      <c r="BZ77" s="473"/>
      <c r="CA77" s="473"/>
      <c r="CB77" s="473"/>
      <c r="CC77" s="473"/>
      <c r="CD77" s="473"/>
      <c r="CE77" s="473"/>
      <c r="CF77" s="473"/>
      <c r="CG77" s="473"/>
      <c r="CH77" s="473"/>
      <c r="CI77" s="473"/>
      <c r="CJ77" s="473"/>
      <c r="CK77" s="473"/>
      <c r="CL77" s="473"/>
      <c r="CM77" s="473"/>
      <c r="CN77" s="473"/>
      <c r="CO77" s="473"/>
      <c r="CP77" s="473"/>
      <c r="CQ77" s="473"/>
      <c r="CR77" s="473"/>
      <c r="CS77" s="473"/>
      <c r="CT77" s="473"/>
      <c r="CU77" s="473"/>
      <c r="CV77" s="473"/>
      <c r="CW77" s="473"/>
      <c r="CX77" s="473"/>
      <c r="CY77" s="473"/>
      <c r="CZ77" s="473"/>
      <c r="DA77" s="473"/>
      <c r="DB77" s="473"/>
      <c r="DC77" s="473"/>
      <c r="DD77" s="473"/>
      <c r="DE77" s="473"/>
      <c r="DF77" s="473"/>
      <c r="DG77" s="473"/>
      <c r="DH77" s="473"/>
      <c r="DI77" s="473"/>
      <c r="DJ77" s="473"/>
      <c r="DK77" s="473"/>
      <c r="DL77" s="473"/>
      <c r="DM77" s="473"/>
      <c r="DN77" s="473"/>
      <c r="DO77" s="473"/>
      <c r="DP77" s="473"/>
      <c r="DQ77" s="473"/>
      <c r="DR77" s="473"/>
      <c r="DS77" s="473"/>
      <c r="DT77" s="473"/>
      <c r="DU77" s="473"/>
      <c r="DV77" s="473"/>
      <c r="DW77" s="473"/>
      <c r="DX77" s="473"/>
      <c r="DY77" s="473"/>
      <c r="DZ77" s="473"/>
      <c r="EA77" s="473"/>
      <c r="EB77" s="473"/>
      <c r="EC77" s="473"/>
      <c r="ED77" s="473"/>
      <c r="EE77" s="473"/>
      <c r="EF77" s="473"/>
      <c r="EG77" s="473"/>
      <c r="EH77" s="473"/>
      <c r="EI77" s="473"/>
      <c r="EJ77" s="473"/>
      <c r="EK77" s="473"/>
      <c r="EL77" s="473"/>
      <c r="EM77" s="473"/>
      <c r="EN77" s="473"/>
      <c r="EO77" s="473"/>
      <c r="EP77" s="473"/>
      <c r="EQ77" s="473"/>
      <c r="ER77" s="473"/>
      <c r="ES77" s="473"/>
      <c r="ET77" s="473"/>
      <c r="EU77" s="473"/>
      <c r="EV77" s="473"/>
      <c r="EW77" s="473"/>
      <c r="EX77" s="473"/>
      <c r="EY77" s="473"/>
      <c r="EZ77" s="473"/>
      <c r="FA77" s="473"/>
      <c r="FB77" s="473"/>
      <c r="FC77" s="473"/>
      <c r="FD77" s="473"/>
      <c r="FE77" s="473"/>
      <c r="FF77" s="473"/>
      <c r="FG77" s="473"/>
      <c r="FH77" s="473"/>
      <c r="FI77" s="473"/>
      <c r="FJ77" s="473"/>
      <c r="FK77" s="473"/>
      <c r="FL77" s="473"/>
      <c r="FM77" s="473"/>
      <c r="FN77" s="473"/>
      <c r="FO77" s="473"/>
      <c r="FP77" s="473"/>
      <c r="FQ77" s="473"/>
      <c r="FR77" s="473"/>
      <c r="FS77" s="473"/>
      <c r="FT77" s="473"/>
      <c r="FU77" s="473"/>
      <c r="FV77" s="473"/>
      <c r="FW77" s="473"/>
      <c r="FX77" s="473"/>
      <c r="FY77" s="473"/>
      <c r="FZ77" s="473"/>
      <c r="GA77" s="473"/>
      <c r="GB77" s="473"/>
      <c r="GC77" s="473"/>
      <c r="GD77" s="473"/>
      <c r="GE77" s="473"/>
      <c r="GF77" s="473"/>
      <c r="GG77" s="473"/>
      <c r="GH77" s="473"/>
      <c r="GI77" s="473"/>
      <c r="GJ77" s="473"/>
      <c r="GK77" s="473"/>
      <c r="GL77" s="473"/>
      <c r="GM77" s="473"/>
      <c r="GN77" s="473"/>
      <c r="GO77" s="473"/>
      <c r="GP77" s="473"/>
      <c r="GQ77" s="473"/>
      <c r="GR77" s="473"/>
      <c r="GS77" s="473"/>
      <c r="GT77" s="473"/>
      <c r="GU77" s="473"/>
      <c r="GV77" s="473"/>
      <c r="GW77" s="473"/>
      <c r="GX77" s="473"/>
      <c r="GY77" s="473"/>
      <c r="GZ77" s="473"/>
      <c r="HA77" s="473"/>
      <c r="HB77" s="473"/>
      <c r="HC77" s="473"/>
      <c r="HD77" s="473"/>
      <c r="HE77" s="473"/>
      <c r="HF77" s="473"/>
      <c r="HG77" s="473"/>
      <c r="HH77" s="473"/>
      <c r="HI77" s="473"/>
      <c r="HJ77" s="473"/>
      <c r="HK77" s="473"/>
      <c r="HL77" s="473"/>
      <c r="HM77" s="473"/>
      <c r="HN77" s="473"/>
      <c r="HO77" s="473"/>
      <c r="HP77" s="473"/>
      <c r="HQ77" s="473"/>
      <c r="HR77" s="473"/>
      <c r="HS77" s="473"/>
      <c r="HT77" s="473"/>
      <c r="HU77" s="473"/>
      <c r="HV77" s="473"/>
      <c r="HW77" s="473"/>
      <c r="HX77" s="473"/>
      <c r="HY77" s="473"/>
      <c r="HZ77" s="473"/>
      <c r="IA77" s="473"/>
      <c r="IB77" s="473"/>
      <c r="IC77" s="473"/>
      <c r="ID77" s="473"/>
      <c r="IE77" s="473"/>
      <c r="IF77" s="473"/>
      <c r="IG77" s="473"/>
      <c r="IH77" s="473"/>
      <c r="II77" s="473"/>
      <c r="IJ77" s="473"/>
      <c r="IK77" s="473"/>
      <c r="IL77" s="473"/>
      <c r="IM77" s="473"/>
      <c r="IN77" s="473"/>
      <c r="IO77" s="473"/>
      <c r="IP77" s="473"/>
      <c r="IQ77" s="473"/>
      <c r="IR77" s="473"/>
      <c r="IS77" s="473"/>
      <c r="IT77" s="473"/>
      <c r="IU77" s="473"/>
      <c r="IV77" s="473"/>
    </row>
    <row r="78" spans="1:256" ht="27" customHeight="1">
      <c r="A78" s="492"/>
      <c r="B78" s="493"/>
      <c r="C78" s="493"/>
      <c r="D78" s="515" t="s">
        <v>666</v>
      </c>
      <c r="E78" s="493"/>
      <c r="F78" s="500">
        <f>4.2</f>
        <v>4.2</v>
      </c>
      <c r="G78" s="495"/>
      <c r="H78" s="495"/>
      <c r="I78" s="707"/>
      <c r="J78" s="708"/>
      <c r="K78" s="702"/>
      <c r="L78" s="704"/>
      <c r="M78" s="704"/>
      <c r="N78" s="704"/>
      <c r="O78" s="705"/>
      <c r="P78" s="678"/>
      <c r="Q78" s="706"/>
      <c r="R78" s="667"/>
      <c r="S78" s="667"/>
      <c r="T78" s="668"/>
      <c r="U78" s="473"/>
      <c r="V78" s="473"/>
      <c r="W78" s="473"/>
      <c r="X78" s="473"/>
      <c r="Y78" s="473"/>
      <c r="Z78" s="473"/>
      <c r="AA78" s="473"/>
      <c r="AB78" s="473"/>
      <c r="AC78" s="473"/>
      <c r="AD78" s="473"/>
      <c r="AE78" s="473"/>
      <c r="AF78" s="473"/>
      <c r="AG78" s="473"/>
      <c r="AH78" s="473"/>
      <c r="AI78" s="473"/>
      <c r="AJ78" s="473"/>
      <c r="AK78" s="473"/>
      <c r="AL78" s="473"/>
      <c r="AM78" s="473"/>
      <c r="AN78" s="473"/>
      <c r="AO78" s="473"/>
      <c r="AP78" s="473"/>
      <c r="AQ78" s="473"/>
      <c r="AR78" s="473"/>
      <c r="AS78" s="473"/>
      <c r="AT78" s="473"/>
      <c r="AU78" s="473"/>
      <c r="AV78" s="473"/>
      <c r="AW78" s="473"/>
      <c r="AX78" s="473"/>
      <c r="AY78" s="473"/>
      <c r="AZ78" s="473"/>
      <c r="BA78" s="473"/>
      <c r="BB78" s="473"/>
      <c r="BC78" s="473"/>
      <c r="BD78" s="473"/>
      <c r="BE78" s="473"/>
      <c r="BF78" s="473"/>
      <c r="BG78" s="473"/>
      <c r="BH78" s="473"/>
      <c r="BI78" s="473"/>
      <c r="BJ78" s="473"/>
      <c r="BK78" s="473"/>
      <c r="BL78" s="473"/>
      <c r="BM78" s="473"/>
      <c r="BN78" s="473"/>
      <c r="BO78" s="473"/>
      <c r="BP78" s="473"/>
      <c r="BQ78" s="473"/>
      <c r="BR78" s="473"/>
      <c r="BS78" s="473"/>
      <c r="BT78" s="473"/>
      <c r="BU78" s="473"/>
      <c r="BV78" s="473"/>
      <c r="BW78" s="473"/>
      <c r="BX78" s="473"/>
      <c r="BY78" s="473"/>
      <c r="BZ78" s="473"/>
      <c r="CA78" s="473"/>
      <c r="CB78" s="473"/>
      <c r="CC78" s="473"/>
      <c r="CD78" s="473"/>
      <c r="CE78" s="473"/>
      <c r="CF78" s="473"/>
      <c r="CG78" s="473"/>
      <c r="CH78" s="473"/>
      <c r="CI78" s="473"/>
      <c r="CJ78" s="473"/>
      <c r="CK78" s="473"/>
      <c r="CL78" s="473"/>
      <c r="CM78" s="473"/>
      <c r="CN78" s="473"/>
      <c r="CO78" s="473"/>
      <c r="CP78" s="473"/>
      <c r="CQ78" s="473"/>
      <c r="CR78" s="473"/>
      <c r="CS78" s="473"/>
      <c r="CT78" s="473"/>
      <c r="CU78" s="473"/>
      <c r="CV78" s="473"/>
      <c r="CW78" s="473"/>
      <c r="CX78" s="473"/>
      <c r="CY78" s="473"/>
      <c r="CZ78" s="473"/>
      <c r="DA78" s="473"/>
      <c r="DB78" s="473"/>
      <c r="DC78" s="473"/>
      <c r="DD78" s="473"/>
      <c r="DE78" s="473"/>
      <c r="DF78" s="473"/>
      <c r="DG78" s="473"/>
      <c r="DH78" s="473"/>
      <c r="DI78" s="473"/>
      <c r="DJ78" s="473"/>
      <c r="DK78" s="473"/>
      <c r="DL78" s="473"/>
      <c r="DM78" s="473"/>
      <c r="DN78" s="473"/>
      <c r="DO78" s="473"/>
      <c r="DP78" s="473"/>
      <c r="DQ78" s="473"/>
      <c r="DR78" s="473"/>
      <c r="DS78" s="473"/>
      <c r="DT78" s="473"/>
      <c r="DU78" s="473"/>
      <c r="DV78" s="473"/>
      <c r="DW78" s="473"/>
      <c r="DX78" s="473"/>
      <c r="DY78" s="473"/>
      <c r="DZ78" s="473"/>
      <c r="EA78" s="473"/>
      <c r="EB78" s="473"/>
      <c r="EC78" s="473"/>
      <c r="ED78" s="473"/>
      <c r="EE78" s="473"/>
      <c r="EF78" s="473"/>
      <c r="EG78" s="473"/>
      <c r="EH78" s="473"/>
      <c r="EI78" s="473"/>
      <c r="EJ78" s="473"/>
      <c r="EK78" s="473"/>
      <c r="EL78" s="473"/>
      <c r="EM78" s="473"/>
      <c r="EN78" s="473"/>
      <c r="EO78" s="473"/>
      <c r="EP78" s="473"/>
      <c r="EQ78" s="473"/>
      <c r="ER78" s="473"/>
      <c r="ES78" s="473"/>
      <c r="ET78" s="473"/>
      <c r="EU78" s="473"/>
      <c r="EV78" s="473"/>
      <c r="EW78" s="473"/>
      <c r="EX78" s="473"/>
      <c r="EY78" s="473"/>
      <c r="EZ78" s="473"/>
      <c r="FA78" s="473"/>
      <c r="FB78" s="473"/>
      <c r="FC78" s="473"/>
      <c r="FD78" s="473"/>
      <c r="FE78" s="473"/>
      <c r="FF78" s="473"/>
      <c r="FG78" s="473"/>
      <c r="FH78" s="473"/>
      <c r="FI78" s="473"/>
      <c r="FJ78" s="473"/>
      <c r="FK78" s="473"/>
      <c r="FL78" s="473"/>
      <c r="FM78" s="473"/>
      <c r="FN78" s="473"/>
      <c r="FO78" s="473"/>
      <c r="FP78" s="473"/>
      <c r="FQ78" s="473"/>
      <c r="FR78" s="473"/>
      <c r="FS78" s="473"/>
      <c r="FT78" s="473"/>
      <c r="FU78" s="473"/>
      <c r="FV78" s="473"/>
      <c r="FW78" s="473"/>
      <c r="FX78" s="473"/>
      <c r="FY78" s="473"/>
      <c r="FZ78" s="473"/>
      <c r="GA78" s="473"/>
      <c r="GB78" s="473"/>
      <c r="GC78" s="473"/>
      <c r="GD78" s="473"/>
      <c r="GE78" s="473"/>
      <c r="GF78" s="473"/>
      <c r="GG78" s="473"/>
      <c r="GH78" s="473"/>
      <c r="GI78" s="473"/>
      <c r="GJ78" s="473"/>
      <c r="GK78" s="473"/>
      <c r="GL78" s="473"/>
      <c r="GM78" s="473"/>
      <c r="GN78" s="473"/>
      <c r="GO78" s="473"/>
      <c r="GP78" s="473"/>
      <c r="GQ78" s="473"/>
      <c r="GR78" s="473"/>
      <c r="GS78" s="473"/>
      <c r="GT78" s="473"/>
      <c r="GU78" s="473"/>
      <c r="GV78" s="473"/>
      <c r="GW78" s="473"/>
      <c r="GX78" s="473"/>
      <c r="GY78" s="473"/>
      <c r="GZ78" s="473"/>
      <c r="HA78" s="473"/>
      <c r="HB78" s="473"/>
      <c r="HC78" s="473"/>
      <c r="HD78" s="473"/>
      <c r="HE78" s="473"/>
      <c r="HF78" s="473"/>
      <c r="HG78" s="473"/>
      <c r="HH78" s="473"/>
      <c r="HI78" s="473"/>
      <c r="HJ78" s="473"/>
      <c r="HK78" s="473"/>
      <c r="HL78" s="473"/>
      <c r="HM78" s="473"/>
      <c r="HN78" s="473"/>
      <c r="HO78" s="473"/>
      <c r="HP78" s="473"/>
      <c r="HQ78" s="473"/>
      <c r="HR78" s="473"/>
      <c r="HS78" s="473"/>
      <c r="HT78" s="473"/>
      <c r="HU78" s="473"/>
      <c r="HV78" s="473"/>
      <c r="HW78" s="473"/>
      <c r="HX78" s="473"/>
      <c r="HY78" s="473"/>
      <c r="HZ78" s="473"/>
      <c r="IA78" s="473"/>
      <c r="IB78" s="473"/>
      <c r="IC78" s="473"/>
      <c r="ID78" s="473"/>
      <c r="IE78" s="473"/>
      <c r="IF78" s="473"/>
      <c r="IG78" s="473"/>
      <c r="IH78" s="473"/>
      <c r="II78" s="473"/>
      <c r="IJ78" s="473"/>
      <c r="IK78" s="473"/>
      <c r="IL78" s="473"/>
      <c r="IM78" s="473"/>
      <c r="IN78" s="473"/>
      <c r="IO78" s="473"/>
      <c r="IP78" s="473"/>
      <c r="IQ78" s="473"/>
      <c r="IR78" s="473"/>
      <c r="IS78" s="473"/>
      <c r="IT78" s="473"/>
      <c r="IU78" s="473"/>
      <c r="IV78" s="473"/>
    </row>
    <row r="79" spans="1:256" ht="67.5" customHeight="1">
      <c r="A79" s="492"/>
      <c r="B79" s="493"/>
      <c r="C79" s="493"/>
      <c r="D79" s="348" t="s">
        <v>877</v>
      </c>
      <c r="E79" s="493"/>
      <c r="F79" s="500"/>
      <c r="G79" s="495"/>
      <c r="H79" s="495"/>
      <c r="I79" s="707"/>
      <c r="J79" s="702"/>
      <c r="K79" s="702"/>
      <c r="L79" s="704"/>
      <c r="M79" s="704"/>
      <c r="N79" s="704"/>
      <c r="O79" s="705"/>
      <c r="P79" s="678"/>
      <c r="Q79" s="706"/>
      <c r="R79" s="667"/>
      <c r="S79" s="667"/>
      <c r="T79" s="668"/>
      <c r="U79" s="473"/>
      <c r="V79" s="473"/>
      <c r="W79" s="473"/>
      <c r="X79" s="473"/>
      <c r="Y79" s="473"/>
      <c r="Z79" s="473"/>
      <c r="AA79" s="473"/>
      <c r="AB79" s="473"/>
      <c r="AC79" s="473"/>
      <c r="AD79" s="473"/>
      <c r="AE79" s="473"/>
      <c r="AF79" s="473"/>
      <c r="AG79" s="473"/>
      <c r="AH79" s="473"/>
      <c r="AI79" s="473"/>
      <c r="AJ79" s="473"/>
      <c r="AK79" s="473"/>
      <c r="AL79" s="473"/>
      <c r="AM79" s="473"/>
      <c r="AN79" s="473"/>
      <c r="AO79" s="473"/>
      <c r="AP79" s="473"/>
      <c r="AQ79" s="473"/>
      <c r="AR79" s="473"/>
      <c r="AS79" s="473"/>
      <c r="AT79" s="473"/>
      <c r="AU79" s="473"/>
      <c r="AV79" s="473"/>
      <c r="AW79" s="473"/>
      <c r="AX79" s="473"/>
      <c r="AY79" s="473"/>
      <c r="AZ79" s="473"/>
      <c r="BA79" s="473"/>
      <c r="BB79" s="473"/>
      <c r="BC79" s="473"/>
      <c r="BD79" s="473"/>
      <c r="BE79" s="473"/>
      <c r="BF79" s="473"/>
      <c r="BG79" s="473"/>
      <c r="BH79" s="473"/>
      <c r="BI79" s="473"/>
      <c r="BJ79" s="473"/>
      <c r="BK79" s="473"/>
      <c r="BL79" s="473"/>
      <c r="BM79" s="473"/>
      <c r="BN79" s="473"/>
      <c r="BO79" s="473"/>
      <c r="BP79" s="473"/>
      <c r="BQ79" s="473"/>
      <c r="BR79" s="473"/>
      <c r="BS79" s="473"/>
      <c r="BT79" s="473"/>
      <c r="BU79" s="473"/>
      <c r="BV79" s="473"/>
      <c r="BW79" s="473"/>
      <c r="BX79" s="473"/>
      <c r="BY79" s="473"/>
      <c r="BZ79" s="473"/>
      <c r="CA79" s="473"/>
      <c r="CB79" s="473"/>
      <c r="CC79" s="473"/>
      <c r="CD79" s="473"/>
      <c r="CE79" s="473"/>
      <c r="CF79" s="473"/>
      <c r="CG79" s="473"/>
      <c r="CH79" s="473"/>
      <c r="CI79" s="473"/>
      <c r="CJ79" s="473"/>
      <c r="CK79" s="473"/>
      <c r="CL79" s="473"/>
      <c r="CM79" s="473"/>
      <c r="CN79" s="473"/>
      <c r="CO79" s="473"/>
      <c r="CP79" s="473"/>
      <c r="CQ79" s="473"/>
      <c r="CR79" s="473"/>
      <c r="CS79" s="473"/>
      <c r="CT79" s="473"/>
      <c r="CU79" s="473"/>
      <c r="CV79" s="473"/>
      <c r="CW79" s="473"/>
      <c r="CX79" s="473"/>
      <c r="CY79" s="473"/>
      <c r="CZ79" s="473"/>
      <c r="DA79" s="473"/>
      <c r="DB79" s="473"/>
      <c r="DC79" s="473"/>
      <c r="DD79" s="473"/>
      <c r="DE79" s="473"/>
      <c r="DF79" s="473"/>
      <c r="DG79" s="473"/>
      <c r="DH79" s="473"/>
      <c r="DI79" s="473"/>
      <c r="DJ79" s="473"/>
      <c r="DK79" s="473"/>
      <c r="DL79" s="473"/>
      <c r="DM79" s="473"/>
      <c r="DN79" s="473"/>
      <c r="DO79" s="473"/>
      <c r="DP79" s="473"/>
      <c r="DQ79" s="473"/>
      <c r="DR79" s="473"/>
      <c r="DS79" s="473"/>
      <c r="DT79" s="473"/>
      <c r="DU79" s="473"/>
      <c r="DV79" s="473"/>
      <c r="DW79" s="473"/>
      <c r="DX79" s="473"/>
      <c r="DY79" s="473"/>
      <c r="DZ79" s="473"/>
      <c r="EA79" s="473"/>
      <c r="EB79" s="473"/>
      <c r="EC79" s="473"/>
      <c r="ED79" s="473"/>
      <c r="EE79" s="473"/>
      <c r="EF79" s="473"/>
      <c r="EG79" s="473"/>
      <c r="EH79" s="473"/>
      <c r="EI79" s="473"/>
      <c r="EJ79" s="473"/>
      <c r="EK79" s="473"/>
      <c r="EL79" s="473"/>
      <c r="EM79" s="473"/>
      <c r="EN79" s="473"/>
      <c r="EO79" s="473"/>
      <c r="EP79" s="473"/>
      <c r="EQ79" s="473"/>
      <c r="ER79" s="473"/>
      <c r="ES79" s="473"/>
      <c r="ET79" s="473"/>
      <c r="EU79" s="473"/>
      <c r="EV79" s="473"/>
      <c r="EW79" s="473"/>
      <c r="EX79" s="473"/>
      <c r="EY79" s="473"/>
      <c r="EZ79" s="473"/>
      <c r="FA79" s="473"/>
      <c r="FB79" s="473"/>
      <c r="FC79" s="473"/>
      <c r="FD79" s="473"/>
      <c r="FE79" s="473"/>
      <c r="FF79" s="473"/>
      <c r="FG79" s="473"/>
      <c r="FH79" s="473"/>
      <c r="FI79" s="473"/>
      <c r="FJ79" s="473"/>
      <c r="FK79" s="473"/>
      <c r="FL79" s="473"/>
      <c r="FM79" s="473"/>
      <c r="FN79" s="473"/>
      <c r="FO79" s="473"/>
      <c r="FP79" s="473"/>
      <c r="FQ79" s="473"/>
      <c r="FR79" s="473"/>
      <c r="FS79" s="473"/>
      <c r="FT79" s="473"/>
      <c r="FU79" s="473"/>
      <c r="FV79" s="473"/>
      <c r="FW79" s="473"/>
      <c r="FX79" s="473"/>
      <c r="FY79" s="473"/>
      <c r="FZ79" s="473"/>
      <c r="GA79" s="473"/>
      <c r="GB79" s="473"/>
      <c r="GC79" s="473"/>
      <c r="GD79" s="473"/>
      <c r="GE79" s="473"/>
      <c r="GF79" s="473"/>
      <c r="GG79" s="473"/>
      <c r="GH79" s="473"/>
      <c r="GI79" s="473"/>
      <c r="GJ79" s="473"/>
      <c r="GK79" s="473"/>
      <c r="GL79" s="473"/>
      <c r="GM79" s="473"/>
      <c r="GN79" s="473"/>
      <c r="GO79" s="473"/>
      <c r="GP79" s="473"/>
      <c r="GQ79" s="473"/>
      <c r="GR79" s="473"/>
      <c r="GS79" s="473"/>
      <c r="GT79" s="473"/>
      <c r="GU79" s="473"/>
      <c r="GV79" s="473"/>
      <c r="GW79" s="473"/>
      <c r="GX79" s="473"/>
      <c r="GY79" s="473"/>
      <c r="GZ79" s="473"/>
      <c r="HA79" s="473"/>
      <c r="HB79" s="473"/>
      <c r="HC79" s="473"/>
      <c r="HD79" s="473"/>
      <c r="HE79" s="473"/>
      <c r="HF79" s="473"/>
      <c r="HG79" s="473"/>
      <c r="HH79" s="473"/>
      <c r="HI79" s="473"/>
      <c r="HJ79" s="473"/>
      <c r="HK79" s="473"/>
      <c r="HL79" s="473"/>
      <c r="HM79" s="473"/>
      <c r="HN79" s="473"/>
      <c r="HO79" s="473"/>
      <c r="HP79" s="473"/>
      <c r="HQ79" s="473"/>
      <c r="HR79" s="473"/>
      <c r="HS79" s="473"/>
      <c r="HT79" s="473"/>
      <c r="HU79" s="473"/>
      <c r="HV79" s="473"/>
      <c r="HW79" s="473"/>
      <c r="HX79" s="473"/>
      <c r="HY79" s="473"/>
      <c r="HZ79" s="473"/>
      <c r="IA79" s="473"/>
      <c r="IB79" s="473"/>
      <c r="IC79" s="473"/>
      <c r="ID79" s="473"/>
      <c r="IE79" s="473"/>
      <c r="IF79" s="473"/>
      <c r="IG79" s="473"/>
      <c r="IH79" s="473"/>
      <c r="II79" s="473"/>
      <c r="IJ79" s="473"/>
      <c r="IK79" s="473"/>
      <c r="IL79" s="473"/>
      <c r="IM79" s="473"/>
      <c r="IN79" s="473"/>
      <c r="IO79" s="473"/>
      <c r="IP79" s="473"/>
      <c r="IQ79" s="473"/>
      <c r="IR79" s="473"/>
      <c r="IS79" s="473"/>
      <c r="IT79" s="473"/>
      <c r="IU79" s="473"/>
      <c r="IV79" s="473"/>
    </row>
    <row r="80" spans="1:256" ht="13.5" customHeight="1">
      <c r="A80" s="709"/>
      <c r="B80" s="710"/>
      <c r="C80" s="487" t="s">
        <v>205</v>
      </c>
      <c r="D80" s="487" t="s">
        <v>206</v>
      </c>
      <c r="E80" s="487"/>
      <c r="F80" s="711"/>
      <c r="G80" s="756"/>
      <c r="H80" s="490">
        <f>SUM(H81:H85)</f>
        <v>0</v>
      </c>
      <c r="I80" s="712"/>
    </row>
    <row r="81" spans="1:37" s="473" customFormat="1" ht="27" customHeight="1">
      <c r="A81" s="492">
        <v>34</v>
      </c>
      <c r="B81" s="493">
        <v>231</v>
      </c>
      <c r="C81" s="493" t="s">
        <v>299</v>
      </c>
      <c r="D81" s="493" t="s">
        <v>300</v>
      </c>
      <c r="E81" s="493" t="s">
        <v>164</v>
      </c>
      <c r="F81" s="521">
        <f>F82</f>
        <v>4</v>
      </c>
      <c r="G81" s="144"/>
      <c r="H81" s="495">
        <f>F81*G81</f>
        <v>0</v>
      </c>
      <c r="I81" s="506" t="s">
        <v>625</v>
      </c>
      <c r="J81" s="717"/>
      <c r="K81" s="718"/>
      <c r="L81" s="663"/>
      <c r="M81" s="663"/>
      <c r="N81" s="663"/>
      <c r="O81" s="664"/>
      <c r="P81" s="665"/>
      <c r="Q81" s="666"/>
      <c r="R81" s="667"/>
      <c r="S81" s="667"/>
      <c r="T81" s="668"/>
    </row>
    <row r="82" spans="1:37" s="473" customFormat="1" ht="27" customHeight="1">
      <c r="A82" s="492"/>
      <c r="B82" s="493"/>
      <c r="C82" s="693"/>
      <c r="D82" s="424" t="s">
        <v>301</v>
      </c>
      <c r="E82" s="693"/>
      <c r="F82" s="694">
        <v>4</v>
      </c>
      <c r="G82" s="695"/>
      <c r="H82" s="695"/>
      <c r="I82" s="696"/>
      <c r="J82" s="719"/>
      <c r="K82" s="718"/>
      <c r="L82" s="663"/>
      <c r="M82" s="663"/>
      <c r="N82" s="663"/>
      <c r="O82" s="664"/>
      <c r="P82" s="665"/>
      <c r="Q82" s="666"/>
      <c r="R82" s="667"/>
      <c r="S82" s="667"/>
      <c r="T82" s="668"/>
    </row>
    <row r="83" spans="1:37" s="473" customFormat="1" ht="40.5" customHeight="1">
      <c r="A83" s="492"/>
      <c r="B83" s="493"/>
      <c r="C83" s="693"/>
      <c r="D83" s="515" t="s">
        <v>302</v>
      </c>
      <c r="E83" s="693"/>
      <c r="F83" s="694"/>
      <c r="G83" s="695"/>
      <c r="H83" s="695"/>
      <c r="I83" s="696"/>
      <c r="J83" s="720"/>
      <c r="K83" s="718"/>
      <c r="L83" s="721"/>
      <c r="M83" s="721"/>
      <c r="N83" s="721"/>
      <c r="O83" s="722"/>
      <c r="P83" s="678"/>
      <c r="Q83" s="666"/>
      <c r="R83" s="667"/>
      <c r="S83" s="667"/>
      <c r="T83" s="668"/>
    </row>
    <row r="84" spans="1:37" s="473" customFormat="1" ht="13.5" customHeight="1">
      <c r="A84" s="635">
        <v>35</v>
      </c>
      <c r="B84" s="412" t="s">
        <v>220</v>
      </c>
      <c r="C84" s="413" t="s">
        <v>236</v>
      </c>
      <c r="D84" s="493" t="s">
        <v>718</v>
      </c>
      <c r="E84" s="741" t="s">
        <v>189</v>
      </c>
      <c r="F84" s="908">
        <f>SUM(F85)</f>
        <v>2.5999999999999999E-3</v>
      </c>
      <c r="G84" s="495">
        <f>SUM(H86:H89)/F84</f>
        <v>0</v>
      </c>
      <c r="H84" s="495">
        <f>F84*G84</f>
        <v>0</v>
      </c>
      <c r="I84" s="506" t="s">
        <v>625</v>
      </c>
      <c r="J84" s="434"/>
      <c r="L84" s="430"/>
      <c r="M84" s="430"/>
      <c r="N84" s="430"/>
      <c r="O84" s="430"/>
      <c r="P84" s="430"/>
      <c r="Q84" s="430"/>
      <c r="R84" s="430"/>
      <c r="S84" s="430"/>
      <c r="T84" s="430"/>
      <c r="U84" s="430"/>
      <c r="V84" s="430"/>
      <c r="W84" s="430"/>
      <c r="X84" s="430"/>
      <c r="Y84" s="430"/>
      <c r="Z84" s="430"/>
      <c r="AA84" s="430"/>
      <c r="AB84" s="430"/>
      <c r="AC84" s="430"/>
      <c r="AD84" s="430"/>
      <c r="AE84" s="430"/>
      <c r="AF84" s="430"/>
      <c r="AG84" s="430"/>
      <c r="AH84" s="430"/>
      <c r="AI84" s="430"/>
      <c r="AJ84" s="430"/>
      <c r="AK84" s="430"/>
    </row>
    <row r="85" spans="1:37" s="473" customFormat="1" ht="13.5" customHeight="1">
      <c r="A85" s="638"/>
      <c r="B85" s="639"/>
      <c r="C85" s="640"/>
      <c r="D85" s="515" t="s">
        <v>720</v>
      </c>
      <c r="E85" s="515"/>
      <c r="F85" s="909">
        <f>0.0026</f>
        <v>2.5999999999999999E-3</v>
      </c>
      <c r="G85" s="752"/>
      <c r="H85" s="495"/>
      <c r="I85" s="746"/>
      <c r="J85" s="434"/>
      <c r="K85" s="430"/>
      <c r="L85" s="435"/>
      <c r="M85" s="430"/>
      <c r="N85" s="430"/>
      <c r="O85" s="430"/>
      <c r="P85" s="430"/>
      <c r="Q85" s="430"/>
      <c r="R85" s="430"/>
      <c r="S85" s="430"/>
      <c r="T85" s="430"/>
      <c r="U85" s="430"/>
      <c r="V85" s="430"/>
      <c r="W85" s="430"/>
      <c r="X85" s="430"/>
      <c r="Y85" s="430"/>
      <c r="Z85" s="430"/>
      <c r="AA85" s="430"/>
      <c r="AB85" s="430"/>
      <c r="AC85" s="430"/>
      <c r="AD85" s="430"/>
      <c r="AE85" s="430"/>
      <c r="AF85" s="430"/>
      <c r="AG85" s="430"/>
      <c r="AH85" s="430"/>
      <c r="AI85" s="430"/>
      <c r="AJ85" s="430"/>
      <c r="AK85" s="430"/>
    </row>
    <row r="86" spans="1:37" s="473" customFormat="1" ht="13.5" customHeight="1">
      <c r="A86" s="748" t="s">
        <v>227</v>
      </c>
      <c r="B86" s="639"/>
      <c r="C86" s="424">
        <v>997221611</v>
      </c>
      <c r="D86" s="515" t="s">
        <v>228</v>
      </c>
      <c r="E86" s="515" t="s">
        <v>189</v>
      </c>
      <c r="F86" s="910">
        <f>F85</f>
        <v>2.5999999999999999E-3</v>
      </c>
      <c r="G86" s="143"/>
      <c r="H86" s="516">
        <f>F86*G86</f>
        <v>0</v>
      </c>
      <c r="I86" s="427" t="s">
        <v>623</v>
      </c>
      <c r="J86" s="434"/>
      <c r="K86" s="750"/>
      <c r="L86" s="750"/>
      <c r="M86" s="750"/>
      <c r="N86" s="750"/>
      <c r="O86" s="750"/>
      <c r="P86" s="750"/>
      <c r="Q86" s="434"/>
      <c r="R86" s="430"/>
      <c r="S86" s="430"/>
      <c r="T86" s="430"/>
      <c r="U86" s="430"/>
      <c r="V86" s="430"/>
      <c r="W86" s="430"/>
      <c r="X86" s="430"/>
      <c r="Y86" s="430"/>
      <c r="Z86" s="430"/>
      <c r="AA86" s="430"/>
      <c r="AB86" s="430"/>
      <c r="AC86" s="430"/>
      <c r="AD86" s="430"/>
      <c r="AE86" s="430"/>
      <c r="AF86" s="430"/>
      <c r="AG86" s="430"/>
      <c r="AH86" s="430"/>
      <c r="AI86" s="430"/>
      <c r="AJ86" s="430"/>
      <c r="AK86" s="430"/>
    </row>
    <row r="87" spans="1:37" s="473" customFormat="1" ht="13.5" customHeight="1">
      <c r="A87" s="748" t="s">
        <v>229</v>
      </c>
      <c r="B87" s="639"/>
      <c r="C87" s="424">
        <v>997221561</v>
      </c>
      <c r="D87" s="515" t="s">
        <v>240</v>
      </c>
      <c r="E87" s="515" t="s">
        <v>189</v>
      </c>
      <c r="F87" s="910">
        <f>F84</f>
        <v>2.5999999999999999E-3</v>
      </c>
      <c r="G87" s="143"/>
      <c r="H87" s="751">
        <f>F87*G87</f>
        <v>0</v>
      </c>
      <c r="I87" s="427" t="s">
        <v>623</v>
      </c>
      <c r="J87" s="434"/>
      <c r="K87" s="750"/>
      <c r="L87" s="750"/>
      <c r="M87" s="750"/>
      <c r="N87" s="750"/>
      <c r="O87" s="754"/>
      <c r="P87" s="750"/>
      <c r="Q87" s="434"/>
      <c r="R87" s="430"/>
      <c r="S87" s="430"/>
      <c r="T87" s="430"/>
      <c r="U87" s="430"/>
      <c r="V87" s="430"/>
      <c r="W87" s="430"/>
      <c r="X87" s="430"/>
      <c r="Y87" s="430"/>
      <c r="Z87" s="430"/>
      <c r="AA87" s="430"/>
      <c r="AB87" s="430"/>
      <c r="AC87" s="430"/>
      <c r="AD87" s="430"/>
      <c r="AE87" s="430"/>
      <c r="AF87" s="430"/>
      <c r="AG87" s="430"/>
      <c r="AH87" s="430"/>
      <c r="AI87" s="430"/>
      <c r="AJ87" s="430"/>
      <c r="AK87" s="430"/>
    </row>
    <row r="88" spans="1:37" s="473" customFormat="1" ht="27" customHeight="1">
      <c r="A88" s="748" t="s">
        <v>231</v>
      </c>
      <c r="B88" s="639"/>
      <c r="C88" s="424">
        <v>997221569</v>
      </c>
      <c r="D88" s="515" t="s">
        <v>242</v>
      </c>
      <c r="E88" s="515" t="s">
        <v>189</v>
      </c>
      <c r="F88" s="910">
        <f>5*F85</f>
        <v>1.2999999999999999E-2</v>
      </c>
      <c r="G88" s="143"/>
      <c r="H88" s="751">
        <f>F88*G88</f>
        <v>0</v>
      </c>
      <c r="I88" s="427" t="s">
        <v>623</v>
      </c>
      <c r="J88" s="428"/>
      <c r="K88" s="750"/>
      <c r="L88" s="750"/>
      <c r="M88" s="750"/>
      <c r="N88" s="750"/>
      <c r="O88" s="750"/>
      <c r="P88" s="750"/>
      <c r="Q88" s="428"/>
      <c r="R88" s="430"/>
      <c r="S88" s="430"/>
      <c r="T88" s="430"/>
      <c r="U88" s="430"/>
      <c r="V88" s="430"/>
      <c r="W88" s="430"/>
      <c r="X88" s="430"/>
      <c r="Y88" s="430"/>
      <c r="Z88" s="430"/>
      <c r="AA88" s="430"/>
      <c r="AB88" s="430"/>
      <c r="AC88" s="430"/>
      <c r="AD88" s="430"/>
      <c r="AE88" s="430"/>
      <c r="AF88" s="430"/>
      <c r="AG88" s="430"/>
      <c r="AH88" s="430"/>
      <c r="AI88" s="430"/>
      <c r="AJ88" s="430"/>
      <c r="AK88" s="430"/>
    </row>
    <row r="89" spans="1:37" s="473" customFormat="1" ht="27" customHeight="1">
      <c r="A89" s="748" t="s">
        <v>233</v>
      </c>
      <c r="B89" s="639"/>
      <c r="C89" s="424">
        <v>997013813</v>
      </c>
      <c r="D89" s="515" t="s">
        <v>719</v>
      </c>
      <c r="E89" s="515" t="s">
        <v>189</v>
      </c>
      <c r="F89" s="910">
        <f>F85</f>
        <v>2.5999999999999999E-3</v>
      </c>
      <c r="G89" s="143"/>
      <c r="H89" s="516">
        <f>F89*G89</f>
        <v>0</v>
      </c>
      <c r="I89" s="427" t="s">
        <v>623</v>
      </c>
      <c r="J89" s="428"/>
      <c r="K89" s="750"/>
      <c r="L89" s="750"/>
      <c r="M89" s="750"/>
      <c r="N89" s="750"/>
      <c r="O89" s="750"/>
      <c r="P89" s="750"/>
      <c r="Q89" s="428"/>
      <c r="R89" s="430"/>
      <c r="S89" s="430"/>
      <c r="T89" s="430"/>
      <c r="U89" s="430"/>
      <c r="V89" s="430"/>
      <c r="W89" s="430"/>
      <c r="X89" s="430"/>
      <c r="Y89" s="430"/>
      <c r="Z89" s="430"/>
      <c r="AA89" s="430"/>
      <c r="AB89" s="430"/>
      <c r="AC89" s="430"/>
      <c r="AD89" s="430"/>
      <c r="AE89" s="430"/>
      <c r="AF89" s="430"/>
      <c r="AG89" s="430"/>
      <c r="AH89" s="430"/>
      <c r="AI89" s="430"/>
      <c r="AJ89" s="430"/>
      <c r="AK89" s="430"/>
    </row>
    <row r="90" spans="1:37" s="473" customFormat="1" ht="67.5" customHeight="1">
      <c r="A90" s="748"/>
      <c r="B90" s="639"/>
      <c r="C90" s="640"/>
      <c r="D90" s="348" t="s">
        <v>877</v>
      </c>
      <c r="E90" s="515"/>
      <c r="F90" s="749"/>
      <c r="G90" s="752"/>
      <c r="H90" s="495"/>
      <c r="I90" s="641"/>
      <c r="J90" s="741"/>
      <c r="K90" s="753"/>
      <c r="L90" s="747"/>
    </row>
    <row r="91" spans="1:37" ht="13.5" customHeight="1">
      <c r="A91" s="709"/>
      <c r="B91" s="709"/>
      <c r="C91" s="487" t="s">
        <v>245</v>
      </c>
      <c r="D91" s="656" t="s">
        <v>246</v>
      </c>
      <c r="E91" s="656"/>
      <c r="F91" s="657"/>
      <c r="G91" s="756"/>
      <c r="H91" s="490">
        <f>SUM(H92:H95)</f>
        <v>0</v>
      </c>
      <c r="I91" s="658"/>
    </row>
    <row r="92" spans="1:37" s="286" customFormat="1" ht="13.5" customHeight="1">
      <c r="A92" s="326">
        <v>36</v>
      </c>
      <c r="B92" s="328">
        <v>231</v>
      </c>
      <c r="C92" s="328">
        <v>998231311</v>
      </c>
      <c r="D92" s="328" t="s">
        <v>248</v>
      </c>
      <c r="E92" s="328" t="s">
        <v>189</v>
      </c>
      <c r="F92" s="329">
        <f>(0.03+0.07)/1000+0.03</f>
        <v>3.0099999999999998E-2</v>
      </c>
      <c r="G92" s="468"/>
      <c r="H92" s="330">
        <f>F92*G92</f>
        <v>0</v>
      </c>
      <c r="I92" s="331" t="s">
        <v>623</v>
      </c>
      <c r="J92" s="759"/>
    </row>
    <row r="93" spans="1:37" ht="13.5" customHeight="1">
      <c r="A93" s="661" t="s">
        <v>721</v>
      </c>
      <c r="B93" s="636" t="s">
        <v>489</v>
      </c>
      <c r="C93" s="493">
        <v>998276101</v>
      </c>
      <c r="D93" s="493" t="s">
        <v>309</v>
      </c>
      <c r="E93" s="493" t="s">
        <v>189</v>
      </c>
      <c r="F93" s="507">
        <v>0.22</v>
      </c>
      <c r="G93" s="144"/>
      <c r="H93" s="911">
        <f>F93*G93</f>
        <v>0</v>
      </c>
      <c r="I93" s="506" t="s">
        <v>623</v>
      </c>
      <c r="J93" s="294"/>
      <c r="K93" s="384"/>
      <c r="L93" s="385"/>
      <c r="M93" s="286"/>
      <c r="N93" s="286"/>
      <c r="O93" s="286"/>
      <c r="P93" s="286"/>
      <c r="Q93" s="286"/>
      <c r="R93" s="286"/>
      <c r="S93" s="286"/>
      <c r="T93" s="286"/>
      <c r="U93" s="286"/>
      <c r="V93" s="286"/>
      <c r="W93" s="286"/>
      <c r="X93" s="286"/>
      <c r="Y93" s="286"/>
      <c r="Z93" s="286"/>
      <c r="AA93" s="286"/>
      <c r="AB93" s="286"/>
      <c r="AC93" s="286"/>
    </row>
    <row r="94" spans="1:37" ht="13.5" customHeight="1">
      <c r="A94" s="492">
        <v>38</v>
      </c>
      <c r="B94" s="493" t="s">
        <v>249</v>
      </c>
      <c r="C94" s="493" t="s">
        <v>250</v>
      </c>
      <c r="D94" s="493" t="s">
        <v>251</v>
      </c>
      <c r="E94" s="493" t="s">
        <v>252</v>
      </c>
      <c r="F94" s="507">
        <f>F95</f>
        <v>10</v>
      </c>
      <c r="G94" s="144"/>
      <c r="H94" s="495">
        <f>F94*G94</f>
        <v>0</v>
      </c>
      <c r="I94" s="506" t="s">
        <v>623</v>
      </c>
      <c r="J94" s="514"/>
    </row>
    <row r="95" spans="1:37" ht="27" customHeight="1">
      <c r="A95" s="492"/>
      <c r="B95" s="493"/>
      <c r="C95" s="693"/>
      <c r="D95" s="515" t="s">
        <v>272</v>
      </c>
      <c r="E95" s="693"/>
      <c r="F95" s="694">
        <v>10</v>
      </c>
      <c r="G95" s="695"/>
      <c r="H95" s="695"/>
      <c r="I95" s="696"/>
    </row>
    <row r="96" spans="1:37" s="844" customFormat="1" ht="21" customHeight="1">
      <c r="A96" s="912"/>
      <c r="B96" s="912"/>
      <c r="C96" s="913" t="s">
        <v>95</v>
      </c>
      <c r="D96" s="590" t="s">
        <v>96</v>
      </c>
      <c r="E96" s="590"/>
      <c r="F96" s="914"/>
      <c r="G96" s="591"/>
      <c r="H96" s="915">
        <f>H97</f>
        <v>0</v>
      </c>
      <c r="I96" s="916"/>
    </row>
    <row r="97" spans="1:256" s="844" customFormat="1" ht="13.5" customHeight="1">
      <c r="A97" s="912"/>
      <c r="B97" s="912"/>
      <c r="C97" s="913" t="s">
        <v>485</v>
      </c>
      <c r="D97" s="590" t="s">
        <v>486</v>
      </c>
      <c r="E97" s="590"/>
      <c r="F97" s="914"/>
      <c r="G97" s="591"/>
      <c r="H97" s="915">
        <f>SUM(H98:H101)</f>
        <v>0</v>
      </c>
      <c r="I97" s="592"/>
    </row>
    <row r="98" spans="1:256" ht="13.5" customHeight="1">
      <c r="A98" s="492">
        <v>39</v>
      </c>
      <c r="B98" s="493">
        <v>923</v>
      </c>
      <c r="C98" s="493">
        <v>230086115</v>
      </c>
      <c r="D98" s="493" t="s">
        <v>487</v>
      </c>
      <c r="E98" s="493" t="s">
        <v>164</v>
      </c>
      <c r="F98" s="521">
        <f>F99</f>
        <v>9.1999999999999993</v>
      </c>
      <c r="G98" s="144"/>
      <c r="H98" s="495">
        <f>F98*G98</f>
        <v>0</v>
      </c>
      <c r="I98" s="506" t="s">
        <v>627</v>
      </c>
      <c r="J98" s="917"/>
      <c r="K98" s="918"/>
      <c r="L98" s="919"/>
      <c r="M98" s="919"/>
      <c r="N98" s="919"/>
      <c r="O98" s="919"/>
      <c r="P98" s="920"/>
      <c r="Q98" s="919"/>
      <c r="R98" s="919"/>
    </row>
    <row r="99" spans="1:256" ht="13.5" customHeight="1">
      <c r="A99" s="492"/>
      <c r="B99" s="493"/>
      <c r="C99" s="693"/>
      <c r="D99" s="515" t="s">
        <v>667</v>
      </c>
      <c r="E99" s="693"/>
      <c r="F99" s="694">
        <f>(4.2)+5</f>
        <v>9.1999999999999993</v>
      </c>
      <c r="G99" s="695"/>
      <c r="H99" s="695"/>
      <c r="I99" s="506"/>
      <c r="J99" s="472"/>
      <c r="K99" s="472"/>
      <c r="L99" s="472"/>
      <c r="M99" s="472"/>
      <c r="N99" s="472"/>
      <c r="O99" s="472"/>
      <c r="P99" s="472"/>
      <c r="Q99" s="472"/>
    </row>
    <row r="100" spans="1:256" ht="13.5" customHeight="1">
      <c r="A100" s="492">
        <v>40</v>
      </c>
      <c r="B100" s="493">
        <v>923</v>
      </c>
      <c r="C100" s="493">
        <v>230208513</v>
      </c>
      <c r="D100" s="493" t="s">
        <v>329</v>
      </c>
      <c r="E100" s="493" t="s">
        <v>164</v>
      </c>
      <c r="F100" s="521">
        <f>F101</f>
        <v>9.1999999999999993</v>
      </c>
      <c r="G100" s="144"/>
      <c r="H100" s="495">
        <f>F100*G100</f>
        <v>0</v>
      </c>
      <c r="I100" s="506" t="s">
        <v>627</v>
      </c>
      <c r="R100" s="70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1"/>
      <c r="AZ100" s="141"/>
      <c r="BA100" s="141"/>
      <c r="BB100" s="141"/>
      <c r="BC100" s="141"/>
      <c r="BD100" s="141"/>
      <c r="BE100" s="141"/>
      <c r="BF100" s="141"/>
      <c r="BG100" s="141"/>
      <c r="BH100" s="141"/>
      <c r="BI100" s="141"/>
      <c r="BJ100" s="141"/>
      <c r="BK100" s="141"/>
      <c r="BL100" s="141"/>
      <c r="BM100" s="141"/>
      <c r="BN100" s="141"/>
      <c r="BO100" s="141"/>
      <c r="BP100" s="141"/>
      <c r="BQ100" s="141"/>
      <c r="BR100" s="141"/>
      <c r="BS100" s="141"/>
      <c r="BT100" s="141"/>
      <c r="BU100" s="141"/>
      <c r="BV100" s="141"/>
      <c r="BW100" s="141"/>
      <c r="BX100" s="141"/>
      <c r="BY100" s="141"/>
      <c r="BZ100" s="141"/>
      <c r="CA100" s="141"/>
      <c r="CB100" s="141"/>
      <c r="CC100" s="141"/>
      <c r="CD100" s="141"/>
      <c r="CE100" s="141"/>
      <c r="CF100" s="141"/>
      <c r="CG100" s="141"/>
      <c r="CH100" s="141"/>
      <c r="CI100" s="141"/>
      <c r="CJ100" s="141"/>
      <c r="CK100" s="141"/>
      <c r="CL100" s="141"/>
      <c r="CM100" s="141"/>
      <c r="CN100" s="141"/>
      <c r="CO100" s="141"/>
      <c r="CP100" s="141"/>
      <c r="CQ100" s="141"/>
      <c r="CR100" s="141"/>
      <c r="CS100" s="141"/>
      <c r="CT100" s="141"/>
      <c r="CU100" s="141"/>
      <c r="CV100" s="141"/>
      <c r="CW100" s="141"/>
      <c r="CX100" s="141"/>
      <c r="CY100" s="141"/>
      <c r="CZ100" s="141"/>
      <c r="DA100" s="141"/>
      <c r="DB100" s="141"/>
      <c r="DC100" s="141"/>
      <c r="DD100" s="141"/>
      <c r="DE100" s="141"/>
      <c r="DF100" s="141"/>
      <c r="DG100" s="141"/>
      <c r="DH100" s="141"/>
      <c r="DI100" s="141"/>
      <c r="DJ100" s="141"/>
      <c r="DK100" s="141"/>
      <c r="DL100" s="141"/>
      <c r="DM100" s="141"/>
      <c r="DN100" s="141"/>
      <c r="DO100" s="141"/>
      <c r="DP100" s="141"/>
      <c r="DQ100" s="141"/>
      <c r="DR100" s="141"/>
      <c r="DS100" s="141"/>
      <c r="DT100" s="141"/>
      <c r="DU100" s="141"/>
      <c r="DV100" s="141"/>
      <c r="DW100" s="141"/>
      <c r="DX100" s="141"/>
      <c r="DY100" s="141"/>
      <c r="DZ100" s="141"/>
      <c r="EA100" s="141"/>
      <c r="EB100" s="141"/>
      <c r="EC100" s="141"/>
      <c r="ED100" s="141"/>
      <c r="EE100" s="141"/>
      <c r="EF100" s="141"/>
      <c r="EG100" s="141"/>
      <c r="EH100" s="141"/>
      <c r="EI100" s="141"/>
      <c r="EJ100" s="141"/>
      <c r="EK100" s="141"/>
      <c r="EL100" s="141"/>
      <c r="EM100" s="141"/>
      <c r="EN100" s="141"/>
      <c r="EO100" s="141"/>
      <c r="EP100" s="141"/>
      <c r="EQ100" s="141"/>
      <c r="ER100" s="141"/>
      <c r="ES100" s="141"/>
      <c r="ET100" s="141"/>
      <c r="EU100" s="141"/>
      <c r="EV100" s="141"/>
      <c r="EW100" s="141"/>
      <c r="EX100" s="141"/>
      <c r="EY100" s="141"/>
      <c r="EZ100" s="141"/>
      <c r="FA100" s="141"/>
      <c r="FB100" s="141"/>
      <c r="FC100" s="141"/>
      <c r="FD100" s="141"/>
      <c r="FE100" s="141"/>
      <c r="FF100" s="141"/>
      <c r="FG100" s="141"/>
      <c r="FH100" s="141"/>
      <c r="FI100" s="141"/>
      <c r="FJ100" s="141"/>
      <c r="FK100" s="141"/>
      <c r="FL100" s="141"/>
      <c r="FM100" s="141"/>
      <c r="FN100" s="141"/>
      <c r="FO100" s="141"/>
      <c r="FP100" s="141"/>
      <c r="FQ100" s="141"/>
      <c r="FR100" s="141"/>
      <c r="FS100" s="141"/>
      <c r="FT100" s="141"/>
      <c r="FU100" s="141"/>
      <c r="FV100" s="141"/>
      <c r="FW100" s="141"/>
      <c r="FX100" s="141"/>
      <c r="FY100" s="141"/>
      <c r="FZ100" s="141"/>
      <c r="GA100" s="141"/>
      <c r="GB100" s="141"/>
      <c r="GC100" s="141"/>
      <c r="GD100" s="141"/>
      <c r="GE100" s="141"/>
      <c r="GF100" s="141"/>
      <c r="GG100" s="141"/>
      <c r="GH100" s="141"/>
      <c r="GI100" s="141"/>
      <c r="GJ100" s="141"/>
      <c r="GK100" s="141"/>
      <c r="GL100" s="141"/>
      <c r="GM100" s="141"/>
      <c r="GN100" s="141"/>
      <c r="GO100" s="141"/>
      <c r="GP100" s="141"/>
      <c r="GQ100" s="141"/>
      <c r="GR100" s="141"/>
      <c r="GS100" s="141"/>
      <c r="GT100" s="141"/>
      <c r="GU100" s="141"/>
      <c r="GV100" s="141"/>
      <c r="GW100" s="141"/>
      <c r="GX100" s="141"/>
      <c r="GY100" s="141"/>
      <c r="GZ100" s="141"/>
      <c r="HA100" s="141"/>
      <c r="HB100" s="141"/>
      <c r="HC100" s="141"/>
      <c r="HD100" s="141"/>
      <c r="HE100" s="141"/>
      <c r="HF100" s="141"/>
      <c r="HG100" s="141"/>
      <c r="HH100" s="141"/>
      <c r="HI100" s="141"/>
      <c r="HJ100" s="141"/>
      <c r="HK100" s="141"/>
      <c r="HL100" s="141"/>
      <c r="HM100" s="141"/>
      <c r="HN100" s="141"/>
      <c r="HO100" s="141"/>
      <c r="HP100" s="141"/>
      <c r="HQ100" s="141"/>
      <c r="HR100" s="141"/>
      <c r="HS100" s="141"/>
      <c r="HT100" s="141"/>
      <c r="HU100" s="141"/>
      <c r="HV100" s="141"/>
      <c r="HW100" s="141"/>
      <c r="HX100" s="141"/>
      <c r="HY100" s="141"/>
      <c r="HZ100" s="141"/>
      <c r="IA100" s="141"/>
      <c r="IB100" s="141"/>
      <c r="IC100" s="141"/>
      <c r="ID100" s="141"/>
      <c r="IE100" s="141"/>
      <c r="IF100" s="141"/>
      <c r="IG100" s="141"/>
      <c r="IH100" s="141"/>
      <c r="II100" s="141"/>
      <c r="IJ100" s="141"/>
      <c r="IK100" s="141"/>
      <c r="IL100" s="141"/>
      <c r="IM100" s="141"/>
      <c r="IN100" s="141"/>
      <c r="IO100" s="141"/>
      <c r="IP100" s="141"/>
      <c r="IQ100" s="141"/>
      <c r="IR100" s="141"/>
      <c r="IS100" s="141"/>
      <c r="IT100" s="141"/>
      <c r="IU100" s="141"/>
      <c r="IV100" s="141"/>
    </row>
    <row r="101" spans="1:256" ht="13.5" customHeight="1">
      <c r="A101" s="492"/>
      <c r="B101" s="493"/>
      <c r="C101" s="693"/>
      <c r="D101" s="515" t="s">
        <v>668</v>
      </c>
      <c r="E101" s="693"/>
      <c r="F101" s="694">
        <f>(4.2)+5</f>
        <v>9.1999999999999993</v>
      </c>
      <c r="G101" s="695"/>
      <c r="H101" s="695"/>
      <c r="I101" s="696"/>
      <c r="R101" s="701"/>
      <c r="S101" s="141"/>
      <c r="T101" s="141"/>
      <c r="U101" s="141"/>
      <c r="V101" s="141"/>
      <c r="W101" s="141"/>
      <c r="X101" s="141"/>
      <c r="Y101" s="141"/>
      <c r="Z101" s="141"/>
      <c r="AA101" s="141"/>
      <c r="AB101" s="141"/>
      <c r="AC101" s="141"/>
      <c r="AD101" s="141"/>
      <c r="AE101" s="141"/>
      <c r="AF101" s="141"/>
      <c r="AG101" s="141"/>
      <c r="AH101" s="141"/>
      <c r="AI101" s="141"/>
      <c r="AJ101" s="141"/>
      <c r="AK101" s="141"/>
      <c r="AL101" s="141"/>
      <c r="AM101" s="141"/>
      <c r="AN101" s="141"/>
      <c r="AO101" s="141"/>
      <c r="AP101" s="141"/>
      <c r="AQ101" s="141"/>
      <c r="AR101" s="141"/>
      <c r="AS101" s="141"/>
      <c r="AT101" s="141"/>
      <c r="AU101" s="141"/>
      <c r="AV101" s="141"/>
      <c r="AW101" s="141"/>
      <c r="AX101" s="141"/>
      <c r="AY101" s="141"/>
      <c r="AZ101" s="141"/>
      <c r="BA101" s="141"/>
      <c r="BB101" s="141"/>
      <c r="BC101" s="141"/>
      <c r="BD101" s="141"/>
      <c r="BE101" s="141"/>
      <c r="BF101" s="141"/>
      <c r="BG101" s="141"/>
      <c r="BH101" s="141"/>
      <c r="BI101" s="141"/>
      <c r="BJ101" s="141"/>
      <c r="BK101" s="141"/>
      <c r="BL101" s="141"/>
      <c r="BM101" s="141"/>
      <c r="BN101" s="141"/>
      <c r="BO101" s="141"/>
      <c r="BP101" s="141"/>
      <c r="BQ101" s="141"/>
      <c r="BR101" s="141"/>
      <c r="BS101" s="141"/>
      <c r="BT101" s="141"/>
      <c r="BU101" s="141"/>
      <c r="BV101" s="141"/>
      <c r="BW101" s="141"/>
      <c r="BX101" s="141"/>
      <c r="BY101" s="141"/>
      <c r="BZ101" s="141"/>
      <c r="CA101" s="141"/>
      <c r="CB101" s="141"/>
      <c r="CC101" s="141"/>
      <c r="CD101" s="141"/>
      <c r="CE101" s="141"/>
      <c r="CF101" s="141"/>
      <c r="CG101" s="141"/>
      <c r="CH101" s="141"/>
      <c r="CI101" s="141"/>
      <c r="CJ101" s="141"/>
      <c r="CK101" s="141"/>
      <c r="CL101" s="141"/>
      <c r="CM101" s="141"/>
      <c r="CN101" s="141"/>
      <c r="CO101" s="141"/>
      <c r="CP101" s="141"/>
      <c r="CQ101" s="141"/>
      <c r="CR101" s="141"/>
      <c r="CS101" s="141"/>
      <c r="CT101" s="141"/>
      <c r="CU101" s="141"/>
      <c r="CV101" s="141"/>
      <c r="CW101" s="141"/>
      <c r="CX101" s="141"/>
      <c r="CY101" s="141"/>
      <c r="CZ101" s="141"/>
      <c r="DA101" s="141"/>
      <c r="DB101" s="141"/>
      <c r="DC101" s="141"/>
      <c r="DD101" s="141"/>
      <c r="DE101" s="141"/>
      <c r="DF101" s="141"/>
      <c r="DG101" s="141"/>
      <c r="DH101" s="141"/>
      <c r="DI101" s="141"/>
      <c r="DJ101" s="141"/>
      <c r="DK101" s="141"/>
      <c r="DL101" s="141"/>
      <c r="DM101" s="141"/>
      <c r="DN101" s="141"/>
      <c r="DO101" s="141"/>
      <c r="DP101" s="141"/>
      <c r="DQ101" s="141"/>
      <c r="DR101" s="141"/>
      <c r="DS101" s="141"/>
      <c r="DT101" s="141"/>
      <c r="DU101" s="141"/>
      <c r="DV101" s="141"/>
      <c r="DW101" s="141"/>
      <c r="DX101" s="141"/>
      <c r="DY101" s="141"/>
      <c r="DZ101" s="141"/>
      <c r="EA101" s="141"/>
      <c r="EB101" s="141"/>
      <c r="EC101" s="141"/>
      <c r="ED101" s="141"/>
      <c r="EE101" s="141"/>
      <c r="EF101" s="141"/>
      <c r="EG101" s="141"/>
      <c r="EH101" s="141"/>
      <c r="EI101" s="141"/>
      <c r="EJ101" s="141"/>
      <c r="EK101" s="141"/>
      <c r="EL101" s="141"/>
      <c r="EM101" s="141"/>
      <c r="EN101" s="141"/>
      <c r="EO101" s="141"/>
      <c r="EP101" s="141"/>
      <c r="EQ101" s="141"/>
      <c r="ER101" s="141"/>
      <c r="ES101" s="141"/>
      <c r="ET101" s="141"/>
      <c r="EU101" s="141"/>
      <c r="EV101" s="141"/>
      <c r="EW101" s="141"/>
      <c r="EX101" s="141"/>
      <c r="EY101" s="141"/>
      <c r="EZ101" s="141"/>
      <c r="FA101" s="141"/>
      <c r="FB101" s="141"/>
      <c r="FC101" s="141"/>
      <c r="FD101" s="141"/>
      <c r="FE101" s="141"/>
      <c r="FF101" s="141"/>
      <c r="FG101" s="141"/>
      <c r="FH101" s="141"/>
      <c r="FI101" s="141"/>
      <c r="FJ101" s="141"/>
      <c r="FK101" s="141"/>
      <c r="FL101" s="141"/>
      <c r="FM101" s="141"/>
      <c r="FN101" s="141"/>
      <c r="FO101" s="141"/>
      <c r="FP101" s="141"/>
      <c r="FQ101" s="141"/>
      <c r="FR101" s="141"/>
      <c r="FS101" s="141"/>
      <c r="FT101" s="141"/>
      <c r="FU101" s="141"/>
      <c r="FV101" s="141"/>
      <c r="FW101" s="141"/>
      <c r="FX101" s="141"/>
      <c r="FY101" s="141"/>
      <c r="FZ101" s="141"/>
      <c r="GA101" s="141"/>
      <c r="GB101" s="141"/>
      <c r="GC101" s="141"/>
      <c r="GD101" s="141"/>
      <c r="GE101" s="141"/>
      <c r="GF101" s="141"/>
      <c r="GG101" s="141"/>
      <c r="GH101" s="141"/>
      <c r="GI101" s="141"/>
      <c r="GJ101" s="141"/>
      <c r="GK101" s="141"/>
      <c r="GL101" s="141"/>
      <c r="GM101" s="141"/>
      <c r="GN101" s="141"/>
      <c r="GO101" s="141"/>
      <c r="GP101" s="141"/>
      <c r="GQ101" s="141"/>
      <c r="GR101" s="141"/>
      <c r="GS101" s="141"/>
      <c r="GT101" s="141"/>
      <c r="GU101" s="141"/>
      <c r="GV101" s="141"/>
      <c r="GW101" s="141"/>
      <c r="GX101" s="141"/>
      <c r="GY101" s="141"/>
      <c r="GZ101" s="141"/>
      <c r="HA101" s="141"/>
      <c r="HB101" s="141"/>
      <c r="HC101" s="141"/>
      <c r="HD101" s="141"/>
      <c r="HE101" s="141"/>
      <c r="HF101" s="141"/>
      <c r="HG101" s="141"/>
      <c r="HH101" s="141"/>
      <c r="HI101" s="141"/>
      <c r="HJ101" s="141"/>
      <c r="HK101" s="141"/>
      <c r="HL101" s="141"/>
      <c r="HM101" s="141"/>
      <c r="HN101" s="141"/>
      <c r="HO101" s="141"/>
      <c r="HP101" s="141"/>
      <c r="HQ101" s="141"/>
      <c r="HR101" s="141"/>
      <c r="HS101" s="141"/>
      <c r="HT101" s="141"/>
      <c r="HU101" s="141"/>
      <c r="HV101" s="141"/>
      <c r="HW101" s="141"/>
      <c r="HX101" s="141"/>
      <c r="HY101" s="141"/>
      <c r="HZ101" s="141"/>
      <c r="IA101" s="141"/>
      <c r="IB101" s="141"/>
      <c r="IC101" s="141"/>
      <c r="ID101" s="141"/>
      <c r="IE101" s="141"/>
      <c r="IF101" s="141"/>
      <c r="IG101" s="141"/>
      <c r="IH101" s="141"/>
      <c r="II101" s="141"/>
      <c r="IJ101" s="141"/>
      <c r="IK101" s="141"/>
      <c r="IL101" s="141"/>
      <c r="IM101" s="141"/>
      <c r="IN101" s="141"/>
      <c r="IO101" s="141"/>
      <c r="IP101" s="141"/>
      <c r="IQ101" s="141"/>
      <c r="IR101" s="141"/>
      <c r="IS101" s="141"/>
      <c r="IT101" s="141"/>
      <c r="IU101" s="141"/>
      <c r="IV101" s="141"/>
    </row>
    <row r="102" spans="1:256" s="286" customFormat="1" ht="21" customHeight="1">
      <c r="A102" s="441"/>
      <c r="B102" s="442"/>
      <c r="C102" s="442"/>
      <c r="D102" s="442" t="s">
        <v>19</v>
      </c>
      <c r="E102" s="442"/>
      <c r="F102" s="443"/>
      <c r="G102" s="444"/>
      <c r="H102" s="444">
        <f>H96+H9</f>
        <v>0</v>
      </c>
    </row>
    <row r="103" spans="1:256" s="473" customFormat="1" ht="13.5" customHeight="1">
      <c r="A103" s="764"/>
      <c r="B103" s="764"/>
      <c r="C103" s="765"/>
      <c r="D103" s="765"/>
      <c r="E103" s="766"/>
      <c r="F103" s="767"/>
      <c r="G103" s="768"/>
      <c r="H103" s="768"/>
      <c r="I103" s="769"/>
      <c r="J103" s="471"/>
      <c r="K103" s="471"/>
      <c r="L103" s="471"/>
      <c r="M103" s="471"/>
      <c r="N103" s="471"/>
      <c r="O103" s="471"/>
      <c r="P103" s="471"/>
      <c r="Q103" s="471"/>
      <c r="R103" s="471"/>
      <c r="S103" s="471"/>
      <c r="T103" s="471"/>
      <c r="U103" s="471"/>
      <c r="V103" s="471"/>
      <c r="W103" s="471"/>
      <c r="X103" s="471"/>
      <c r="Y103" s="471"/>
      <c r="Z103" s="471"/>
      <c r="AA103" s="471"/>
      <c r="AB103" s="471"/>
      <c r="AC103" s="471"/>
      <c r="AD103" s="471"/>
      <c r="AE103" s="471"/>
      <c r="AF103" s="471"/>
      <c r="AG103" s="471"/>
      <c r="AH103" s="471"/>
      <c r="AI103" s="471"/>
      <c r="AJ103" s="471"/>
      <c r="AK103" s="471"/>
      <c r="AL103" s="471"/>
      <c r="AM103" s="471"/>
      <c r="AN103" s="471"/>
      <c r="AO103" s="471"/>
      <c r="AP103" s="471"/>
      <c r="AQ103" s="471"/>
      <c r="AR103" s="471"/>
      <c r="AS103" s="471"/>
      <c r="AT103" s="471"/>
      <c r="AU103" s="471"/>
      <c r="AV103" s="471"/>
      <c r="AW103" s="471"/>
      <c r="AX103" s="471"/>
      <c r="AY103" s="471"/>
      <c r="AZ103" s="471"/>
      <c r="BA103" s="471"/>
      <c r="BB103" s="471"/>
      <c r="BC103" s="471"/>
      <c r="BD103" s="471"/>
      <c r="BE103" s="471"/>
      <c r="BF103" s="471"/>
      <c r="BG103" s="471"/>
      <c r="BH103" s="471"/>
      <c r="BI103" s="471"/>
      <c r="BJ103" s="471"/>
      <c r="BK103" s="471"/>
      <c r="BL103" s="471"/>
      <c r="BM103" s="471"/>
      <c r="BN103" s="471"/>
      <c r="BO103" s="471"/>
      <c r="BP103" s="471"/>
      <c r="BQ103" s="471"/>
      <c r="BR103" s="471"/>
      <c r="BS103" s="471"/>
      <c r="BT103" s="471"/>
      <c r="BU103" s="471"/>
      <c r="BV103" s="471"/>
      <c r="BW103" s="471"/>
      <c r="BX103" s="471"/>
      <c r="BY103" s="471"/>
      <c r="BZ103" s="471"/>
      <c r="CA103" s="471"/>
      <c r="CB103" s="471"/>
      <c r="CC103" s="471"/>
      <c r="CD103" s="471"/>
      <c r="CE103" s="471"/>
      <c r="CF103" s="471"/>
      <c r="CG103" s="471"/>
      <c r="CH103" s="471"/>
      <c r="CI103" s="471"/>
      <c r="CJ103" s="471"/>
      <c r="CK103" s="471"/>
      <c r="CL103" s="471"/>
      <c r="CM103" s="471"/>
      <c r="CN103" s="471"/>
      <c r="CO103" s="471"/>
      <c r="CP103" s="471"/>
      <c r="CQ103" s="471"/>
      <c r="CR103" s="471"/>
      <c r="CS103" s="471"/>
      <c r="CT103" s="471"/>
      <c r="CU103" s="471"/>
      <c r="CV103" s="471"/>
      <c r="CW103" s="471"/>
      <c r="CX103" s="471"/>
      <c r="CY103" s="471"/>
      <c r="CZ103" s="471"/>
      <c r="DA103" s="471"/>
      <c r="DB103" s="471"/>
      <c r="DC103" s="471"/>
      <c r="DD103" s="471"/>
      <c r="DE103" s="471"/>
      <c r="DF103" s="471"/>
      <c r="DG103" s="471"/>
      <c r="DH103" s="471"/>
      <c r="DI103" s="471"/>
      <c r="DJ103" s="471"/>
      <c r="DK103" s="471"/>
      <c r="DL103" s="471"/>
      <c r="DM103" s="471"/>
      <c r="DN103" s="471"/>
      <c r="DO103" s="471"/>
      <c r="DP103" s="471"/>
      <c r="DQ103" s="471"/>
      <c r="DR103" s="471"/>
      <c r="DS103" s="471"/>
      <c r="DT103" s="471"/>
      <c r="DU103" s="471"/>
      <c r="DV103" s="471"/>
      <c r="DW103" s="471"/>
      <c r="DX103" s="471"/>
      <c r="DY103" s="471"/>
      <c r="DZ103" s="471"/>
      <c r="EA103" s="471"/>
      <c r="EB103" s="471"/>
      <c r="EC103" s="471"/>
      <c r="ED103" s="471"/>
      <c r="EE103" s="471"/>
      <c r="EF103" s="471"/>
      <c r="EG103" s="471"/>
      <c r="EH103" s="471"/>
      <c r="EI103" s="471"/>
      <c r="EJ103" s="471"/>
      <c r="EK103" s="471"/>
      <c r="EL103" s="471"/>
      <c r="EM103" s="471"/>
      <c r="EN103" s="471"/>
      <c r="EO103" s="471"/>
      <c r="EP103" s="471"/>
      <c r="EQ103" s="471"/>
      <c r="ER103" s="471"/>
      <c r="ES103" s="471"/>
      <c r="ET103" s="471"/>
      <c r="EU103" s="471"/>
      <c r="EV103" s="471"/>
      <c r="EW103" s="471"/>
      <c r="EX103" s="471"/>
      <c r="EY103" s="471"/>
      <c r="EZ103" s="471"/>
      <c r="FA103" s="471"/>
      <c r="FB103" s="471"/>
      <c r="FC103" s="471"/>
      <c r="FD103" s="471"/>
      <c r="FE103" s="471"/>
      <c r="FF103" s="471"/>
      <c r="FG103" s="471"/>
      <c r="FH103" s="471"/>
      <c r="FI103" s="471"/>
      <c r="FJ103" s="471"/>
      <c r="FK103" s="471"/>
      <c r="FL103" s="471"/>
      <c r="FM103" s="471"/>
      <c r="FN103" s="471"/>
      <c r="FO103" s="471"/>
      <c r="FP103" s="471"/>
      <c r="FQ103" s="471"/>
      <c r="FR103" s="471"/>
      <c r="FS103" s="471"/>
      <c r="FT103" s="471"/>
      <c r="FU103" s="471"/>
      <c r="FV103" s="471"/>
      <c r="FW103" s="471"/>
      <c r="FX103" s="471"/>
      <c r="FY103" s="471"/>
      <c r="FZ103" s="471"/>
      <c r="GA103" s="471"/>
      <c r="GB103" s="471"/>
      <c r="GC103" s="471"/>
      <c r="GD103" s="471"/>
      <c r="GE103" s="471"/>
      <c r="GF103" s="471"/>
      <c r="GG103" s="471"/>
      <c r="GH103" s="471"/>
      <c r="GI103" s="471"/>
      <c r="GJ103" s="471"/>
      <c r="GK103" s="471"/>
      <c r="GL103" s="471"/>
      <c r="GM103" s="471"/>
      <c r="GN103" s="471"/>
      <c r="GO103" s="471"/>
      <c r="GP103" s="471"/>
      <c r="GQ103" s="471"/>
      <c r="GR103" s="471"/>
      <c r="GS103" s="471"/>
      <c r="GT103" s="471"/>
      <c r="GU103" s="471"/>
      <c r="GV103" s="471"/>
      <c r="GW103" s="471"/>
      <c r="GX103" s="471"/>
      <c r="GY103" s="471"/>
      <c r="GZ103" s="471"/>
      <c r="HA103" s="471"/>
      <c r="HB103" s="471"/>
      <c r="HC103" s="471"/>
      <c r="HD103" s="471"/>
      <c r="HE103" s="471"/>
      <c r="HF103" s="471"/>
      <c r="HG103" s="471"/>
      <c r="HH103" s="471"/>
      <c r="HI103" s="471"/>
      <c r="HJ103" s="471"/>
      <c r="HK103" s="471"/>
      <c r="HL103" s="471"/>
      <c r="HM103" s="471"/>
      <c r="HN103" s="471"/>
      <c r="HO103" s="471"/>
      <c r="HP103" s="471"/>
      <c r="HQ103" s="471"/>
      <c r="HR103" s="471"/>
      <c r="HS103" s="471"/>
      <c r="HT103" s="471"/>
      <c r="HU103" s="471"/>
      <c r="HV103" s="471"/>
      <c r="HW103" s="471"/>
      <c r="HX103" s="471"/>
      <c r="HY103" s="471"/>
      <c r="HZ103" s="471"/>
      <c r="IA103" s="471"/>
      <c r="IB103" s="471"/>
      <c r="IC103" s="471"/>
      <c r="ID103" s="471"/>
      <c r="IE103" s="471"/>
      <c r="IF103" s="471"/>
      <c r="IG103" s="471"/>
      <c r="IH103" s="471"/>
      <c r="II103" s="471"/>
      <c r="IJ103" s="471"/>
      <c r="IK103" s="471"/>
      <c r="IL103" s="471"/>
      <c r="IM103" s="471"/>
      <c r="IN103" s="471"/>
      <c r="IO103" s="471"/>
      <c r="IP103" s="471"/>
      <c r="IQ103" s="471"/>
      <c r="IR103" s="471"/>
      <c r="IS103" s="471"/>
      <c r="IT103" s="471"/>
      <c r="IU103" s="471"/>
      <c r="IV103" s="471"/>
    </row>
    <row r="104" spans="1:256" s="473" customFormat="1" ht="13.5" customHeight="1">
      <c r="A104" s="770" t="s">
        <v>102</v>
      </c>
      <c r="B104" s="771"/>
      <c r="C104" s="772"/>
      <c r="D104" s="773" t="s">
        <v>537</v>
      </c>
      <c r="E104" s="774"/>
      <c r="F104" s="775"/>
      <c r="G104" s="776"/>
      <c r="H104" s="777">
        <f>H102</f>
        <v>0</v>
      </c>
      <c r="I104" s="778"/>
      <c r="J104" s="471"/>
      <c r="K104" s="471"/>
      <c r="L104" s="471"/>
      <c r="M104" s="471"/>
      <c r="N104" s="471"/>
      <c r="O104" s="471"/>
      <c r="P104" s="471"/>
      <c r="Q104" s="471"/>
      <c r="R104" s="471"/>
      <c r="S104" s="471"/>
      <c r="T104" s="471"/>
      <c r="U104" s="471"/>
      <c r="V104" s="471"/>
      <c r="W104" s="471"/>
      <c r="X104" s="471"/>
      <c r="Y104" s="471"/>
      <c r="Z104" s="471"/>
      <c r="AA104" s="471"/>
      <c r="AB104" s="471"/>
      <c r="AC104" s="471"/>
      <c r="AD104" s="471"/>
      <c r="AE104" s="471"/>
      <c r="AF104" s="471"/>
      <c r="AG104" s="471"/>
      <c r="AH104" s="471"/>
      <c r="AI104" s="471"/>
      <c r="AJ104" s="471"/>
      <c r="AK104" s="471"/>
      <c r="AL104" s="471"/>
      <c r="AM104" s="471"/>
      <c r="AN104" s="471"/>
      <c r="AO104" s="471"/>
      <c r="AP104" s="471"/>
      <c r="AQ104" s="471"/>
      <c r="AR104" s="471"/>
      <c r="AS104" s="471"/>
      <c r="AT104" s="471"/>
      <c r="AU104" s="471"/>
      <c r="AV104" s="471"/>
      <c r="AW104" s="471"/>
      <c r="AX104" s="471"/>
      <c r="AY104" s="471"/>
      <c r="AZ104" s="471"/>
      <c r="BA104" s="471"/>
      <c r="BB104" s="471"/>
      <c r="BC104" s="471"/>
      <c r="BD104" s="471"/>
      <c r="BE104" s="471"/>
      <c r="BF104" s="471"/>
      <c r="BG104" s="471"/>
      <c r="BH104" s="471"/>
      <c r="BI104" s="471"/>
      <c r="BJ104" s="471"/>
      <c r="BK104" s="471"/>
      <c r="BL104" s="471"/>
      <c r="BM104" s="471"/>
      <c r="BN104" s="471"/>
      <c r="BO104" s="471"/>
      <c r="BP104" s="471"/>
      <c r="BQ104" s="471"/>
      <c r="BR104" s="471"/>
      <c r="BS104" s="471"/>
      <c r="BT104" s="471"/>
      <c r="BU104" s="471"/>
      <c r="BV104" s="471"/>
      <c r="BW104" s="471"/>
      <c r="BX104" s="471"/>
      <c r="BY104" s="471"/>
      <c r="BZ104" s="471"/>
      <c r="CA104" s="471"/>
      <c r="CB104" s="471"/>
      <c r="CC104" s="471"/>
      <c r="CD104" s="471"/>
      <c r="CE104" s="471"/>
      <c r="CF104" s="471"/>
      <c r="CG104" s="471"/>
      <c r="CH104" s="471"/>
      <c r="CI104" s="471"/>
      <c r="CJ104" s="471"/>
      <c r="CK104" s="471"/>
      <c r="CL104" s="471"/>
      <c r="CM104" s="471"/>
      <c r="CN104" s="471"/>
      <c r="CO104" s="471"/>
      <c r="CP104" s="471"/>
      <c r="CQ104" s="471"/>
      <c r="CR104" s="471"/>
      <c r="CS104" s="471"/>
      <c r="CT104" s="471"/>
      <c r="CU104" s="471"/>
      <c r="CV104" s="471"/>
      <c r="CW104" s="471"/>
      <c r="CX104" s="471"/>
      <c r="CY104" s="471"/>
      <c r="CZ104" s="471"/>
      <c r="DA104" s="471"/>
      <c r="DB104" s="471"/>
      <c r="DC104" s="471"/>
      <c r="DD104" s="471"/>
      <c r="DE104" s="471"/>
      <c r="DF104" s="471"/>
      <c r="DG104" s="471"/>
      <c r="DH104" s="471"/>
      <c r="DI104" s="471"/>
      <c r="DJ104" s="471"/>
      <c r="DK104" s="471"/>
      <c r="DL104" s="471"/>
      <c r="DM104" s="471"/>
      <c r="DN104" s="471"/>
      <c r="DO104" s="471"/>
      <c r="DP104" s="471"/>
      <c r="DQ104" s="471"/>
      <c r="DR104" s="471"/>
      <c r="DS104" s="471"/>
      <c r="DT104" s="471"/>
      <c r="DU104" s="471"/>
      <c r="DV104" s="471"/>
      <c r="DW104" s="471"/>
      <c r="DX104" s="471"/>
      <c r="DY104" s="471"/>
      <c r="DZ104" s="471"/>
      <c r="EA104" s="471"/>
      <c r="EB104" s="471"/>
      <c r="EC104" s="471"/>
      <c r="ED104" s="471"/>
      <c r="EE104" s="471"/>
      <c r="EF104" s="471"/>
      <c r="EG104" s="471"/>
      <c r="EH104" s="471"/>
      <c r="EI104" s="471"/>
      <c r="EJ104" s="471"/>
      <c r="EK104" s="471"/>
      <c r="EL104" s="471"/>
      <c r="EM104" s="471"/>
      <c r="EN104" s="471"/>
      <c r="EO104" s="471"/>
      <c r="EP104" s="471"/>
      <c r="EQ104" s="471"/>
      <c r="ER104" s="471"/>
      <c r="ES104" s="471"/>
      <c r="ET104" s="471"/>
      <c r="EU104" s="471"/>
      <c r="EV104" s="471"/>
      <c r="EW104" s="471"/>
      <c r="EX104" s="471"/>
      <c r="EY104" s="471"/>
      <c r="EZ104" s="471"/>
      <c r="FA104" s="471"/>
      <c r="FB104" s="471"/>
      <c r="FC104" s="471"/>
      <c r="FD104" s="471"/>
      <c r="FE104" s="471"/>
      <c r="FF104" s="471"/>
      <c r="FG104" s="471"/>
      <c r="FH104" s="471"/>
      <c r="FI104" s="471"/>
      <c r="FJ104" s="471"/>
      <c r="FK104" s="471"/>
      <c r="FL104" s="471"/>
      <c r="FM104" s="471"/>
      <c r="FN104" s="471"/>
      <c r="FO104" s="471"/>
      <c r="FP104" s="471"/>
      <c r="FQ104" s="471"/>
      <c r="FR104" s="471"/>
      <c r="FS104" s="471"/>
      <c r="FT104" s="471"/>
      <c r="FU104" s="471"/>
      <c r="FV104" s="471"/>
      <c r="FW104" s="471"/>
      <c r="FX104" s="471"/>
      <c r="FY104" s="471"/>
      <c r="FZ104" s="471"/>
      <c r="GA104" s="471"/>
      <c r="GB104" s="471"/>
      <c r="GC104" s="471"/>
      <c r="GD104" s="471"/>
      <c r="GE104" s="471"/>
      <c r="GF104" s="471"/>
      <c r="GG104" s="471"/>
      <c r="GH104" s="471"/>
      <c r="GI104" s="471"/>
      <c r="GJ104" s="471"/>
      <c r="GK104" s="471"/>
      <c r="GL104" s="471"/>
      <c r="GM104" s="471"/>
      <c r="GN104" s="471"/>
      <c r="GO104" s="471"/>
      <c r="GP104" s="471"/>
      <c r="GQ104" s="471"/>
      <c r="GR104" s="471"/>
      <c r="GS104" s="471"/>
      <c r="GT104" s="471"/>
      <c r="GU104" s="471"/>
      <c r="GV104" s="471"/>
      <c r="GW104" s="471"/>
      <c r="GX104" s="471"/>
      <c r="GY104" s="471"/>
      <c r="GZ104" s="471"/>
      <c r="HA104" s="471"/>
      <c r="HB104" s="471"/>
      <c r="HC104" s="471"/>
      <c r="HD104" s="471"/>
      <c r="HE104" s="471"/>
      <c r="HF104" s="471"/>
      <c r="HG104" s="471"/>
      <c r="HH104" s="471"/>
      <c r="HI104" s="471"/>
      <c r="HJ104" s="471"/>
      <c r="HK104" s="471"/>
      <c r="HL104" s="471"/>
      <c r="HM104" s="471"/>
      <c r="HN104" s="471"/>
      <c r="HO104" s="471"/>
      <c r="HP104" s="471"/>
      <c r="HQ104" s="471"/>
      <c r="HR104" s="471"/>
      <c r="HS104" s="471"/>
      <c r="HT104" s="471"/>
      <c r="HU104" s="471"/>
      <c r="HV104" s="471"/>
      <c r="HW104" s="471"/>
      <c r="HX104" s="471"/>
      <c r="HY104" s="471"/>
      <c r="HZ104" s="471"/>
      <c r="IA104" s="471"/>
      <c r="IB104" s="471"/>
      <c r="IC104" s="471"/>
      <c r="ID104" s="471"/>
      <c r="IE104" s="471"/>
      <c r="IF104" s="471"/>
      <c r="IG104" s="471"/>
      <c r="IH104" s="471"/>
      <c r="II104" s="471"/>
      <c r="IJ104" s="471"/>
      <c r="IK104" s="471"/>
      <c r="IL104" s="471"/>
      <c r="IM104" s="471"/>
      <c r="IN104" s="471"/>
      <c r="IO104" s="471"/>
      <c r="IP104" s="471"/>
      <c r="IQ104" s="471"/>
      <c r="IR104" s="471"/>
      <c r="IS104" s="471"/>
      <c r="IT104" s="471"/>
      <c r="IU104" s="471"/>
      <c r="IV104" s="471"/>
    </row>
    <row r="105" spans="1:256" ht="13.5" customHeight="1">
      <c r="A105" s="779"/>
      <c r="B105" s="780"/>
      <c r="C105" s="780"/>
      <c r="D105" s="665"/>
      <c r="E105" s="781"/>
      <c r="F105" s="782"/>
      <c r="G105" s="783"/>
      <c r="H105" s="667"/>
      <c r="I105" s="473"/>
    </row>
    <row r="106" spans="1:256" s="279" customFormat="1" ht="11.25">
      <c r="A106" s="279" t="s">
        <v>31</v>
      </c>
    </row>
    <row r="107" spans="1:256" s="279" customFormat="1" ht="23.45" customHeight="1">
      <c r="A107" s="281" t="s">
        <v>103</v>
      </c>
      <c r="B107" s="460"/>
      <c r="C107" s="460"/>
      <c r="D107" s="460"/>
      <c r="E107" s="460"/>
      <c r="F107" s="460"/>
      <c r="G107" s="460"/>
    </row>
    <row r="108" spans="1:256" s="279" customFormat="1" ht="93.75" customHeight="1">
      <c r="A108" s="281" t="s">
        <v>77</v>
      </c>
      <c r="B108" s="224"/>
      <c r="C108" s="224"/>
      <c r="D108" s="224"/>
      <c r="E108" s="224"/>
      <c r="F108" s="224"/>
      <c r="G108" s="224"/>
    </row>
    <row r="109" spans="1:256" s="462" customFormat="1" ht="13.5" customHeight="1">
      <c r="A109" s="281" t="s">
        <v>78</v>
      </c>
      <c r="B109" s="460"/>
      <c r="C109" s="460"/>
      <c r="D109" s="460"/>
      <c r="E109" s="460"/>
      <c r="F109" s="460"/>
      <c r="G109" s="460"/>
      <c r="H109" s="461"/>
      <c r="I109" s="461"/>
    </row>
    <row r="110" spans="1:256" s="462" customFormat="1" ht="13.5" customHeight="1">
      <c r="A110" s="281" t="s">
        <v>79</v>
      </c>
      <c r="B110" s="460"/>
      <c r="C110" s="460"/>
      <c r="D110" s="460"/>
      <c r="E110" s="460"/>
      <c r="F110" s="460"/>
      <c r="G110" s="460"/>
      <c r="H110" s="461"/>
      <c r="I110" s="461"/>
    </row>
    <row r="111" spans="1:256" s="190" customFormat="1" ht="40.5" customHeight="1">
      <c r="A111" s="284" t="s">
        <v>883</v>
      </c>
      <c r="B111" s="284"/>
      <c r="C111" s="284"/>
      <c r="D111" s="284"/>
      <c r="E111" s="284"/>
      <c r="F111" s="284"/>
      <c r="G111" s="284"/>
      <c r="I111" s="191"/>
    </row>
    <row r="112" spans="1:256" s="473" customFormat="1" ht="13.5" customHeight="1">
      <c r="A112" s="463" t="s">
        <v>856</v>
      </c>
      <c r="B112" s="463"/>
      <c r="C112" s="463"/>
      <c r="D112" s="463"/>
      <c r="E112" s="463"/>
      <c r="F112" s="463"/>
      <c r="G112" s="463"/>
      <c r="H112" s="471"/>
      <c r="I112" s="471"/>
      <c r="J112" s="471"/>
      <c r="K112" s="471"/>
      <c r="L112" s="471"/>
      <c r="M112" s="471"/>
      <c r="N112" s="471"/>
      <c r="O112" s="471"/>
      <c r="P112" s="471"/>
      <c r="Q112" s="471"/>
      <c r="R112" s="471"/>
      <c r="S112" s="471"/>
      <c r="T112" s="471"/>
      <c r="U112" s="471"/>
      <c r="V112" s="471"/>
      <c r="W112" s="471"/>
      <c r="X112" s="471"/>
      <c r="Y112" s="471"/>
      <c r="Z112" s="471"/>
      <c r="AA112" s="471"/>
      <c r="AB112" s="471"/>
      <c r="AC112" s="471"/>
      <c r="AD112" s="471"/>
      <c r="AE112" s="471"/>
      <c r="AF112" s="471"/>
      <c r="AG112" s="471"/>
      <c r="AH112" s="471"/>
      <c r="AI112" s="471"/>
      <c r="AJ112" s="471"/>
      <c r="AK112" s="471"/>
      <c r="AL112" s="471"/>
      <c r="AM112" s="471"/>
      <c r="AN112" s="471"/>
      <c r="AO112" s="471"/>
      <c r="AP112" s="471"/>
      <c r="AQ112" s="471"/>
      <c r="AR112" s="471"/>
      <c r="AS112" s="471"/>
      <c r="AT112" s="471"/>
      <c r="AU112" s="471"/>
      <c r="AV112" s="471"/>
      <c r="AW112" s="471"/>
      <c r="AX112" s="471"/>
      <c r="AY112" s="471"/>
      <c r="AZ112" s="471"/>
      <c r="BA112" s="471"/>
      <c r="BB112" s="471"/>
      <c r="BC112" s="471"/>
      <c r="BD112" s="471"/>
      <c r="BE112" s="471"/>
      <c r="BF112" s="471"/>
      <c r="BG112" s="471"/>
      <c r="BH112" s="471"/>
      <c r="BI112" s="471"/>
      <c r="BJ112" s="471"/>
      <c r="BK112" s="471"/>
      <c r="BL112" s="471"/>
      <c r="BM112" s="471"/>
      <c r="BN112" s="471"/>
      <c r="BO112" s="471"/>
      <c r="BP112" s="471"/>
      <c r="BQ112" s="471"/>
      <c r="BR112" s="471"/>
      <c r="BS112" s="471"/>
      <c r="BT112" s="471"/>
      <c r="BU112" s="471"/>
      <c r="BV112" s="471"/>
      <c r="BW112" s="471"/>
      <c r="BX112" s="471"/>
      <c r="BY112" s="471"/>
      <c r="BZ112" s="471"/>
      <c r="CA112" s="471"/>
      <c r="CB112" s="471"/>
      <c r="CC112" s="471"/>
      <c r="CD112" s="471"/>
      <c r="CE112" s="471"/>
      <c r="CF112" s="471"/>
      <c r="CG112" s="471"/>
      <c r="CH112" s="471"/>
      <c r="CI112" s="471"/>
      <c r="CJ112" s="471"/>
      <c r="CK112" s="471"/>
      <c r="CL112" s="471"/>
      <c r="CM112" s="471"/>
      <c r="CN112" s="471"/>
      <c r="CO112" s="471"/>
      <c r="CP112" s="471"/>
      <c r="CQ112" s="471"/>
      <c r="CR112" s="471"/>
      <c r="CS112" s="471"/>
      <c r="CT112" s="471"/>
      <c r="CU112" s="471"/>
      <c r="CV112" s="471"/>
      <c r="CW112" s="471"/>
      <c r="CX112" s="471"/>
      <c r="CY112" s="471"/>
      <c r="CZ112" s="471"/>
      <c r="DA112" s="471"/>
      <c r="DB112" s="471"/>
      <c r="DC112" s="471"/>
      <c r="DD112" s="471"/>
      <c r="DE112" s="471"/>
      <c r="DF112" s="471"/>
      <c r="DG112" s="471"/>
      <c r="DH112" s="471"/>
      <c r="DI112" s="471"/>
      <c r="DJ112" s="471"/>
      <c r="DK112" s="471"/>
      <c r="DL112" s="471"/>
      <c r="DM112" s="471"/>
      <c r="DN112" s="471"/>
      <c r="DO112" s="471"/>
      <c r="DP112" s="471"/>
      <c r="DQ112" s="471"/>
      <c r="DR112" s="471"/>
      <c r="DS112" s="471"/>
      <c r="DT112" s="471"/>
      <c r="DU112" s="471"/>
      <c r="DV112" s="471"/>
      <c r="DW112" s="471"/>
      <c r="DX112" s="471"/>
      <c r="DY112" s="471"/>
      <c r="DZ112" s="471"/>
      <c r="EA112" s="471"/>
      <c r="EB112" s="471"/>
      <c r="EC112" s="471"/>
      <c r="ED112" s="471"/>
      <c r="EE112" s="471"/>
      <c r="EF112" s="471"/>
      <c r="EG112" s="471"/>
      <c r="EH112" s="471"/>
      <c r="EI112" s="471"/>
      <c r="EJ112" s="471"/>
      <c r="EK112" s="471"/>
      <c r="EL112" s="471"/>
      <c r="EM112" s="471"/>
      <c r="EN112" s="471"/>
      <c r="EO112" s="471"/>
      <c r="EP112" s="471"/>
      <c r="EQ112" s="471"/>
      <c r="ER112" s="471"/>
      <c r="ES112" s="471"/>
      <c r="ET112" s="471"/>
      <c r="EU112" s="471"/>
      <c r="EV112" s="471"/>
      <c r="EW112" s="471"/>
      <c r="EX112" s="471"/>
      <c r="EY112" s="471"/>
      <c r="EZ112" s="471"/>
      <c r="FA112" s="471"/>
      <c r="FB112" s="471"/>
      <c r="FC112" s="471"/>
      <c r="FD112" s="471"/>
      <c r="FE112" s="471"/>
      <c r="FF112" s="471"/>
      <c r="FG112" s="471"/>
      <c r="FH112" s="471"/>
      <c r="FI112" s="471"/>
      <c r="FJ112" s="471"/>
      <c r="FK112" s="471"/>
      <c r="FL112" s="471"/>
      <c r="FM112" s="471"/>
      <c r="FN112" s="471"/>
      <c r="FO112" s="471"/>
      <c r="FP112" s="471"/>
      <c r="FQ112" s="471"/>
      <c r="FR112" s="471"/>
      <c r="FS112" s="471"/>
      <c r="FT112" s="471"/>
      <c r="FU112" s="471"/>
      <c r="FV112" s="471"/>
      <c r="FW112" s="471"/>
      <c r="FX112" s="471"/>
      <c r="FY112" s="471"/>
      <c r="FZ112" s="471"/>
      <c r="GA112" s="471"/>
      <c r="GB112" s="471"/>
      <c r="GC112" s="471"/>
      <c r="GD112" s="471"/>
      <c r="GE112" s="471"/>
      <c r="GF112" s="471"/>
      <c r="GG112" s="471"/>
      <c r="GH112" s="471"/>
      <c r="GI112" s="471"/>
      <c r="GJ112" s="471"/>
      <c r="GK112" s="471"/>
      <c r="GL112" s="471"/>
      <c r="GM112" s="471"/>
      <c r="GN112" s="471"/>
      <c r="GO112" s="471"/>
      <c r="GP112" s="471"/>
      <c r="GQ112" s="471"/>
      <c r="GR112" s="471"/>
      <c r="GS112" s="471"/>
      <c r="GT112" s="471"/>
      <c r="GU112" s="471"/>
      <c r="GV112" s="471"/>
      <c r="GW112" s="471"/>
      <c r="GX112" s="471"/>
      <c r="GY112" s="471"/>
      <c r="GZ112" s="471"/>
      <c r="HA112" s="471"/>
      <c r="HB112" s="471"/>
      <c r="HC112" s="471"/>
      <c r="HD112" s="471"/>
      <c r="HE112" s="471"/>
      <c r="HF112" s="471"/>
      <c r="HG112" s="471"/>
      <c r="HH112" s="471"/>
      <c r="HI112" s="471"/>
      <c r="HJ112" s="471"/>
      <c r="HK112" s="471"/>
      <c r="HL112" s="471"/>
      <c r="HM112" s="471"/>
      <c r="HN112" s="471"/>
      <c r="HO112" s="471"/>
      <c r="HP112" s="471"/>
      <c r="HQ112" s="471"/>
      <c r="HR112" s="471"/>
      <c r="HS112" s="471"/>
      <c r="HT112" s="471"/>
      <c r="HU112" s="471"/>
      <c r="HV112" s="471"/>
      <c r="HW112" s="471"/>
      <c r="HX112" s="471"/>
      <c r="HY112" s="471"/>
      <c r="HZ112" s="471"/>
      <c r="IA112" s="471"/>
      <c r="IB112" s="471"/>
      <c r="IC112" s="471"/>
      <c r="ID112" s="471"/>
      <c r="IE112" s="471"/>
      <c r="IF112" s="471"/>
      <c r="IG112" s="471"/>
      <c r="IH112" s="471"/>
      <c r="II112" s="471"/>
      <c r="IJ112" s="471"/>
      <c r="IK112" s="471"/>
      <c r="IL112" s="471"/>
      <c r="IM112" s="471"/>
      <c r="IN112" s="471"/>
      <c r="IO112" s="471"/>
      <c r="IP112" s="471"/>
      <c r="IQ112" s="471"/>
      <c r="IR112" s="471"/>
      <c r="IS112" s="471"/>
      <c r="IT112" s="471"/>
      <c r="IU112" s="471"/>
      <c r="IV112" s="471"/>
    </row>
    <row r="113" spans="1:256" s="473" customFormat="1" ht="13.5" customHeight="1">
      <c r="A113" s="471"/>
      <c r="B113" s="471"/>
      <c r="C113" s="471"/>
      <c r="D113" s="471"/>
      <c r="E113" s="471"/>
      <c r="F113" s="471"/>
      <c r="G113" s="471"/>
      <c r="H113" s="471"/>
      <c r="I113" s="471"/>
      <c r="J113" s="471"/>
      <c r="K113" s="471"/>
      <c r="L113" s="471"/>
      <c r="M113" s="471"/>
      <c r="N113" s="471"/>
      <c r="O113" s="471"/>
      <c r="P113" s="471"/>
      <c r="Q113" s="471"/>
      <c r="R113" s="471"/>
      <c r="S113" s="471"/>
      <c r="T113" s="471"/>
      <c r="U113" s="471"/>
      <c r="V113" s="471"/>
      <c r="W113" s="471"/>
      <c r="X113" s="471"/>
      <c r="Y113" s="471"/>
      <c r="Z113" s="471"/>
      <c r="AA113" s="471"/>
      <c r="AB113" s="471"/>
      <c r="AC113" s="471"/>
      <c r="AD113" s="471"/>
      <c r="AE113" s="471"/>
      <c r="AF113" s="471"/>
      <c r="AG113" s="471"/>
      <c r="AH113" s="471"/>
      <c r="AI113" s="471"/>
      <c r="AJ113" s="471"/>
      <c r="AK113" s="471"/>
      <c r="AL113" s="471"/>
      <c r="AM113" s="471"/>
      <c r="AN113" s="471"/>
      <c r="AO113" s="471"/>
      <c r="AP113" s="471"/>
      <c r="AQ113" s="471"/>
      <c r="AR113" s="471"/>
      <c r="AS113" s="471"/>
      <c r="AT113" s="471"/>
      <c r="AU113" s="471"/>
      <c r="AV113" s="471"/>
      <c r="AW113" s="471"/>
      <c r="AX113" s="471"/>
      <c r="AY113" s="471"/>
      <c r="AZ113" s="471"/>
      <c r="BA113" s="471"/>
      <c r="BB113" s="471"/>
      <c r="BC113" s="471"/>
      <c r="BD113" s="471"/>
      <c r="BE113" s="471"/>
      <c r="BF113" s="471"/>
      <c r="BG113" s="471"/>
      <c r="BH113" s="471"/>
      <c r="BI113" s="471"/>
      <c r="BJ113" s="471"/>
      <c r="BK113" s="471"/>
      <c r="BL113" s="471"/>
      <c r="BM113" s="471"/>
      <c r="BN113" s="471"/>
      <c r="BO113" s="471"/>
      <c r="BP113" s="471"/>
      <c r="BQ113" s="471"/>
      <c r="BR113" s="471"/>
      <c r="BS113" s="471"/>
      <c r="BT113" s="471"/>
      <c r="BU113" s="471"/>
      <c r="BV113" s="471"/>
      <c r="BW113" s="471"/>
      <c r="BX113" s="471"/>
      <c r="BY113" s="471"/>
      <c r="BZ113" s="471"/>
      <c r="CA113" s="471"/>
      <c r="CB113" s="471"/>
      <c r="CC113" s="471"/>
      <c r="CD113" s="471"/>
      <c r="CE113" s="471"/>
      <c r="CF113" s="471"/>
      <c r="CG113" s="471"/>
      <c r="CH113" s="471"/>
      <c r="CI113" s="471"/>
      <c r="CJ113" s="471"/>
      <c r="CK113" s="471"/>
      <c r="CL113" s="471"/>
      <c r="CM113" s="471"/>
      <c r="CN113" s="471"/>
      <c r="CO113" s="471"/>
      <c r="CP113" s="471"/>
      <c r="CQ113" s="471"/>
      <c r="CR113" s="471"/>
      <c r="CS113" s="471"/>
      <c r="CT113" s="471"/>
      <c r="CU113" s="471"/>
      <c r="CV113" s="471"/>
      <c r="CW113" s="471"/>
      <c r="CX113" s="471"/>
      <c r="CY113" s="471"/>
      <c r="CZ113" s="471"/>
      <c r="DA113" s="471"/>
      <c r="DB113" s="471"/>
      <c r="DC113" s="471"/>
      <c r="DD113" s="471"/>
      <c r="DE113" s="471"/>
      <c r="DF113" s="471"/>
      <c r="DG113" s="471"/>
      <c r="DH113" s="471"/>
      <c r="DI113" s="471"/>
      <c r="DJ113" s="471"/>
      <c r="DK113" s="471"/>
      <c r="DL113" s="471"/>
      <c r="DM113" s="471"/>
      <c r="DN113" s="471"/>
      <c r="DO113" s="471"/>
      <c r="DP113" s="471"/>
      <c r="DQ113" s="471"/>
      <c r="DR113" s="471"/>
      <c r="DS113" s="471"/>
      <c r="DT113" s="471"/>
      <c r="DU113" s="471"/>
      <c r="DV113" s="471"/>
      <c r="DW113" s="471"/>
      <c r="DX113" s="471"/>
      <c r="DY113" s="471"/>
      <c r="DZ113" s="471"/>
      <c r="EA113" s="471"/>
      <c r="EB113" s="471"/>
      <c r="EC113" s="471"/>
      <c r="ED113" s="471"/>
      <c r="EE113" s="471"/>
      <c r="EF113" s="471"/>
      <c r="EG113" s="471"/>
      <c r="EH113" s="471"/>
      <c r="EI113" s="471"/>
      <c r="EJ113" s="471"/>
      <c r="EK113" s="471"/>
      <c r="EL113" s="471"/>
      <c r="EM113" s="471"/>
      <c r="EN113" s="471"/>
      <c r="EO113" s="471"/>
      <c r="EP113" s="471"/>
      <c r="EQ113" s="471"/>
      <c r="ER113" s="471"/>
      <c r="ES113" s="471"/>
      <c r="ET113" s="471"/>
      <c r="EU113" s="471"/>
      <c r="EV113" s="471"/>
      <c r="EW113" s="471"/>
      <c r="EX113" s="471"/>
      <c r="EY113" s="471"/>
      <c r="EZ113" s="471"/>
      <c r="FA113" s="471"/>
      <c r="FB113" s="471"/>
      <c r="FC113" s="471"/>
      <c r="FD113" s="471"/>
      <c r="FE113" s="471"/>
      <c r="FF113" s="471"/>
      <c r="FG113" s="471"/>
      <c r="FH113" s="471"/>
      <c r="FI113" s="471"/>
      <c r="FJ113" s="471"/>
      <c r="FK113" s="471"/>
      <c r="FL113" s="471"/>
      <c r="FM113" s="471"/>
      <c r="FN113" s="471"/>
      <c r="FO113" s="471"/>
      <c r="FP113" s="471"/>
      <c r="FQ113" s="471"/>
      <c r="FR113" s="471"/>
      <c r="FS113" s="471"/>
      <c r="FT113" s="471"/>
      <c r="FU113" s="471"/>
      <c r="FV113" s="471"/>
      <c r="FW113" s="471"/>
      <c r="FX113" s="471"/>
      <c r="FY113" s="471"/>
      <c r="FZ113" s="471"/>
      <c r="GA113" s="471"/>
      <c r="GB113" s="471"/>
      <c r="GC113" s="471"/>
      <c r="GD113" s="471"/>
      <c r="GE113" s="471"/>
      <c r="GF113" s="471"/>
      <c r="GG113" s="471"/>
      <c r="GH113" s="471"/>
      <c r="GI113" s="471"/>
      <c r="GJ113" s="471"/>
      <c r="GK113" s="471"/>
      <c r="GL113" s="471"/>
      <c r="GM113" s="471"/>
      <c r="GN113" s="471"/>
      <c r="GO113" s="471"/>
      <c r="GP113" s="471"/>
      <c r="GQ113" s="471"/>
      <c r="GR113" s="471"/>
      <c r="GS113" s="471"/>
      <c r="GT113" s="471"/>
      <c r="GU113" s="471"/>
      <c r="GV113" s="471"/>
      <c r="GW113" s="471"/>
      <c r="GX113" s="471"/>
      <c r="GY113" s="471"/>
      <c r="GZ113" s="471"/>
      <c r="HA113" s="471"/>
      <c r="HB113" s="471"/>
      <c r="HC113" s="471"/>
      <c r="HD113" s="471"/>
      <c r="HE113" s="471"/>
      <c r="HF113" s="471"/>
      <c r="HG113" s="471"/>
      <c r="HH113" s="471"/>
      <c r="HI113" s="471"/>
      <c r="HJ113" s="471"/>
      <c r="HK113" s="471"/>
      <c r="HL113" s="471"/>
      <c r="HM113" s="471"/>
      <c r="HN113" s="471"/>
      <c r="HO113" s="471"/>
      <c r="HP113" s="471"/>
      <c r="HQ113" s="471"/>
      <c r="HR113" s="471"/>
      <c r="HS113" s="471"/>
      <c r="HT113" s="471"/>
      <c r="HU113" s="471"/>
      <c r="HV113" s="471"/>
      <c r="HW113" s="471"/>
      <c r="HX113" s="471"/>
      <c r="HY113" s="471"/>
      <c r="HZ113" s="471"/>
      <c r="IA113" s="471"/>
      <c r="IB113" s="471"/>
      <c r="IC113" s="471"/>
      <c r="ID113" s="471"/>
      <c r="IE113" s="471"/>
      <c r="IF113" s="471"/>
      <c r="IG113" s="471"/>
      <c r="IH113" s="471"/>
      <c r="II113" s="471"/>
      <c r="IJ113" s="471"/>
      <c r="IK113" s="471"/>
      <c r="IL113" s="471"/>
      <c r="IM113" s="471"/>
      <c r="IN113" s="471"/>
      <c r="IO113" s="471"/>
      <c r="IP113" s="471"/>
      <c r="IQ113" s="471"/>
      <c r="IR113" s="471"/>
      <c r="IS113" s="471"/>
      <c r="IT113" s="471"/>
      <c r="IU113" s="471"/>
      <c r="IV113" s="471"/>
    </row>
    <row r="114" spans="1:256" s="473" customFormat="1" ht="13.5" customHeight="1">
      <c r="A114" s="471"/>
      <c r="B114" s="471"/>
      <c r="C114" s="471"/>
      <c r="D114" s="471"/>
      <c r="E114" s="471"/>
      <c r="F114" s="471"/>
      <c r="G114" s="471"/>
      <c r="H114" s="471"/>
      <c r="I114" s="471"/>
      <c r="J114" s="471"/>
      <c r="K114" s="471"/>
      <c r="L114" s="471"/>
      <c r="M114" s="471"/>
      <c r="N114" s="471"/>
      <c r="O114" s="471"/>
      <c r="P114" s="471"/>
      <c r="Q114" s="471"/>
      <c r="R114" s="471"/>
      <c r="S114" s="471"/>
      <c r="T114" s="471"/>
      <c r="U114" s="471"/>
      <c r="V114" s="471"/>
      <c r="W114" s="471"/>
      <c r="X114" s="471"/>
      <c r="Y114" s="471"/>
      <c r="Z114" s="471"/>
      <c r="AA114" s="471"/>
      <c r="AB114" s="471"/>
      <c r="AC114" s="471"/>
      <c r="AD114" s="471"/>
      <c r="AE114" s="471"/>
      <c r="AF114" s="471"/>
      <c r="AG114" s="471"/>
      <c r="AH114" s="471"/>
      <c r="AI114" s="471"/>
      <c r="AJ114" s="471"/>
      <c r="AK114" s="471"/>
      <c r="AL114" s="471"/>
      <c r="AM114" s="471"/>
      <c r="AN114" s="471"/>
      <c r="AO114" s="471"/>
      <c r="AP114" s="471"/>
      <c r="AQ114" s="471"/>
      <c r="AR114" s="471"/>
      <c r="AS114" s="471"/>
      <c r="AT114" s="471"/>
      <c r="AU114" s="471"/>
      <c r="AV114" s="471"/>
      <c r="AW114" s="471"/>
      <c r="AX114" s="471"/>
      <c r="AY114" s="471"/>
      <c r="AZ114" s="471"/>
      <c r="BA114" s="471"/>
      <c r="BB114" s="471"/>
      <c r="BC114" s="471"/>
      <c r="BD114" s="471"/>
      <c r="BE114" s="471"/>
      <c r="BF114" s="471"/>
      <c r="BG114" s="471"/>
      <c r="BH114" s="471"/>
      <c r="BI114" s="471"/>
      <c r="BJ114" s="471"/>
      <c r="BK114" s="471"/>
      <c r="BL114" s="471"/>
      <c r="BM114" s="471"/>
      <c r="BN114" s="471"/>
      <c r="BO114" s="471"/>
      <c r="BP114" s="471"/>
      <c r="BQ114" s="471"/>
      <c r="BR114" s="471"/>
      <c r="BS114" s="471"/>
      <c r="BT114" s="471"/>
      <c r="BU114" s="471"/>
      <c r="BV114" s="471"/>
      <c r="BW114" s="471"/>
      <c r="BX114" s="471"/>
      <c r="BY114" s="471"/>
      <c r="BZ114" s="471"/>
      <c r="CA114" s="471"/>
      <c r="CB114" s="471"/>
      <c r="CC114" s="471"/>
      <c r="CD114" s="471"/>
      <c r="CE114" s="471"/>
      <c r="CF114" s="471"/>
      <c r="CG114" s="471"/>
      <c r="CH114" s="471"/>
      <c r="CI114" s="471"/>
      <c r="CJ114" s="471"/>
      <c r="CK114" s="471"/>
      <c r="CL114" s="471"/>
      <c r="CM114" s="471"/>
      <c r="CN114" s="471"/>
      <c r="CO114" s="471"/>
      <c r="CP114" s="471"/>
      <c r="CQ114" s="471"/>
      <c r="CR114" s="471"/>
      <c r="CS114" s="471"/>
      <c r="CT114" s="471"/>
      <c r="CU114" s="471"/>
      <c r="CV114" s="471"/>
      <c r="CW114" s="471"/>
      <c r="CX114" s="471"/>
      <c r="CY114" s="471"/>
      <c r="CZ114" s="471"/>
      <c r="DA114" s="471"/>
      <c r="DB114" s="471"/>
      <c r="DC114" s="471"/>
      <c r="DD114" s="471"/>
      <c r="DE114" s="471"/>
      <c r="DF114" s="471"/>
      <c r="DG114" s="471"/>
      <c r="DH114" s="471"/>
      <c r="DI114" s="471"/>
      <c r="DJ114" s="471"/>
      <c r="DK114" s="471"/>
      <c r="DL114" s="471"/>
      <c r="DM114" s="471"/>
      <c r="DN114" s="471"/>
      <c r="DO114" s="471"/>
      <c r="DP114" s="471"/>
      <c r="DQ114" s="471"/>
      <c r="DR114" s="471"/>
      <c r="DS114" s="471"/>
      <c r="DT114" s="471"/>
      <c r="DU114" s="471"/>
      <c r="DV114" s="471"/>
      <c r="DW114" s="471"/>
      <c r="DX114" s="471"/>
      <c r="DY114" s="471"/>
      <c r="DZ114" s="471"/>
      <c r="EA114" s="471"/>
      <c r="EB114" s="471"/>
      <c r="EC114" s="471"/>
      <c r="ED114" s="471"/>
      <c r="EE114" s="471"/>
      <c r="EF114" s="471"/>
      <c r="EG114" s="471"/>
      <c r="EH114" s="471"/>
      <c r="EI114" s="471"/>
      <c r="EJ114" s="471"/>
      <c r="EK114" s="471"/>
      <c r="EL114" s="471"/>
      <c r="EM114" s="471"/>
      <c r="EN114" s="471"/>
      <c r="EO114" s="471"/>
      <c r="EP114" s="471"/>
      <c r="EQ114" s="471"/>
      <c r="ER114" s="471"/>
      <c r="ES114" s="471"/>
      <c r="ET114" s="471"/>
      <c r="EU114" s="471"/>
      <c r="EV114" s="471"/>
      <c r="EW114" s="471"/>
      <c r="EX114" s="471"/>
      <c r="EY114" s="471"/>
      <c r="EZ114" s="471"/>
      <c r="FA114" s="471"/>
      <c r="FB114" s="471"/>
      <c r="FC114" s="471"/>
      <c r="FD114" s="471"/>
      <c r="FE114" s="471"/>
      <c r="FF114" s="471"/>
      <c r="FG114" s="471"/>
      <c r="FH114" s="471"/>
      <c r="FI114" s="471"/>
      <c r="FJ114" s="471"/>
      <c r="FK114" s="471"/>
      <c r="FL114" s="471"/>
      <c r="FM114" s="471"/>
      <c r="FN114" s="471"/>
      <c r="FO114" s="471"/>
      <c r="FP114" s="471"/>
      <c r="FQ114" s="471"/>
      <c r="FR114" s="471"/>
      <c r="FS114" s="471"/>
      <c r="FT114" s="471"/>
      <c r="FU114" s="471"/>
      <c r="FV114" s="471"/>
      <c r="FW114" s="471"/>
      <c r="FX114" s="471"/>
      <c r="FY114" s="471"/>
      <c r="FZ114" s="471"/>
      <c r="GA114" s="471"/>
      <c r="GB114" s="471"/>
      <c r="GC114" s="471"/>
      <c r="GD114" s="471"/>
      <c r="GE114" s="471"/>
      <c r="GF114" s="471"/>
      <c r="GG114" s="471"/>
      <c r="GH114" s="471"/>
      <c r="GI114" s="471"/>
      <c r="GJ114" s="471"/>
      <c r="GK114" s="471"/>
      <c r="GL114" s="471"/>
      <c r="GM114" s="471"/>
      <c r="GN114" s="471"/>
      <c r="GO114" s="471"/>
      <c r="GP114" s="471"/>
      <c r="GQ114" s="471"/>
      <c r="GR114" s="471"/>
      <c r="GS114" s="471"/>
      <c r="GT114" s="471"/>
      <c r="GU114" s="471"/>
      <c r="GV114" s="471"/>
      <c r="GW114" s="471"/>
      <c r="GX114" s="471"/>
      <c r="GY114" s="471"/>
      <c r="GZ114" s="471"/>
      <c r="HA114" s="471"/>
      <c r="HB114" s="471"/>
      <c r="HC114" s="471"/>
      <c r="HD114" s="471"/>
      <c r="HE114" s="471"/>
      <c r="HF114" s="471"/>
      <c r="HG114" s="471"/>
      <c r="HH114" s="471"/>
      <c r="HI114" s="471"/>
      <c r="HJ114" s="471"/>
      <c r="HK114" s="471"/>
      <c r="HL114" s="471"/>
      <c r="HM114" s="471"/>
      <c r="HN114" s="471"/>
      <c r="HO114" s="471"/>
      <c r="HP114" s="471"/>
      <c r="HQ114" s="471"/>
      <c r="HR114" s="471"/>
      <c r="HS114" s="471"/>
      <c r="HT114" s="471"/>
      <c r="HU114" s="471"/>
      <c r="HV114" s="471"/>
      <c r="HW114" s="471"/>
      <c r="HX114" s="471"/>
      <c r="HY114" s="471"/>
      <c r="HZ114" s="471"/>
      <c r="IA114" s="471"/>
      <c r="IB114" s="471"/>
      <c r="IC114" s="471"/>
      <c r="ID114" s="471"/>
      <c r="IE114" s="471"/>
      <c r="IF114" s="471"/>
      <c r="IG114" s="471"/>
      <c r="IH114" s="471"/>
      <c r="II114" s="471"/>
      <c r="IJ114" s="471"/>
      <c r="IK114" s="471"/>
      <c r="IL114" s="471"/>
      <c r="IM114" s="471"/>
      <c r="IN114" s="471"/>
      <c r="IO114" s="471"/>
      <c r="IP114" s="471"/>
      <c r="IQ114" s="471"/>
      <c r="IR114" s="471"/>
      <c r="IS114" s="471"/>
      <c r="IT114" s="471"/>
      <c r="IU114" s="471"/>
      <c r="IV114" s="471"/>
    </row>
    <row r="115" spans="1:256" ht="13.5" customHeight="1"/>
    <row r="116" spans="1:256" s="473" customFormat="1" ht="13.5" customHeight="1">
      <c r="A116" s="471"/>
      <c r="B116" s="471"/>
      <c r="C116" s="471"/>
      <c r="D116" s="471"/>
      <c r="E116" s="471"/>
      <c r="F116" s="471"/>
      <c r="G116" s="471"/>
      <c r="H116" s="471"/>
      <c r="I116" s="471"/>
      <c r="J116" s="471"/>
      <c r="K116" s="471"/>
      <c r="L116" s="471"/>
      <c r="M116" s="471"/>
      <c r="N116" s="471"/>
      <c r="O116" s="471"/>
      <c r="P116" s="471"/>
      <c r="Q116" s="471"/>
      <c r="R116" s="471"/>
      <c r="S116" s="471"/>
      <c r="T116" s="471"/>
      <c r="U116" s="471"/>
      <c r="V116" s="471"/>
      <c r="W116" s="471"/>
      <c r="X116" s="471"/>
      <c r="Y116" s="471"/>
      <c r="Z116" s="471"/>
      <c r="AA116" s="471"/>
      <c r="AB116" s="471"/>
      <c r="AC116" s="471"/>
      <c r="AD116" s="471"/>
      <c r="AE116" s="471"/>
      <c r="AF116" s="471"/>
      <c r="AG116" s="471"/>
      <c r="AH116" s="471"/>
      <c r="AI116" s="471"/>
      <c r="AJ116" s="471"/>
      <c r="AK116" s="471"/>
      <c r="AL116" s="471"/>
      <c r="AM116" s="471"/>
      <c r="AN116" s="471"/>
      <c r="AO116" s="471"/>
      <c r="AP116" s="471"/>
      <c r="AQ116" s="471"/>
      <c r="AR116" s="471"/>
      <c r="AS116" s="471"/>
      <c r="AT116" s="471"/>
      <c r="AU116" s="471"/>
      <c r="AV116" s="471"/>
      <c r="AW116" s="471"/>
      <c r="AX116" s="471"/>
      <c r="AY116" s="471"/>
      <c r="AZ116" s="471"/>
      <c r="BA116" s="471"/>
      <c r="BB116" s="471"/>
      <c r="BC116" s="471"/>
      <c r="BD116" s="471"/>
      <c r="BE116" s="471"/>
      <c r="BF116" s="471"/>
      <c r="BG116" s="471"/>
      <c r="BH116" s="471"/>
      <c r="BI116" s="471"/>
      <c r="BJ116" s="471"/>
      <c r="BK116" s="471"/>
      <c r="BL116" s="471"/>
      <c r="BM116" s="471"/>
      <c r="BN116" s="471"/>
      <c r="BO116" s="471"/>
      <c r="BP116" s="471"/>
      <c r="BQ116" s="471"/>
      <c r="BR116" s="471"/>
      <c r="BS116" s="471"/>
      <c r="BT116" s="471"/>
      <c r="BU116" s="471"/>
      <c r="BV116" s="471"/>
      <c r="BW116" s="471"/>
      <c r="BX116" s="471"/>
      <c r="BY116" s="471"/>
      <c r="BZ116" s="471"/>
      <c r="CA116" s="471"/>
      <c r="CB116" s="471"/>
      <c r="CC116" s="471"/>
      <c r="CD116" s="471"/>
      <c r="CE116" s="471"/>
      <c r="CF116" s="471"/>
      <c r="CG116" s="471"/>
      <c r="CH116" s="471"/>
      <c r="CI116" s="471"/>
      <c r="CJ116" s="471"/>
      <c r="CK116" s="471"/>
      <c r="CL116" s="471"/>
      <c r="CM116" s="471"/>
      <c r="CN116" s="471"/>
      <c r="CO116" s="471"/>
      <c r="CP116" s="471"/>
      <c r="CQ116" s="471"/>
      <c r="CR116" s="471"/>
      <c r="CS116" s="471"/>
      <c r="CT116" s="471"/>
      <c r="CU116" s="471"/>
      <c r="CV116" s="471"/>
      <c r="CW116" s="471"/>
      <c r="CX116" s="471"/>
      <c r="CY116" s="471"/>
      <c r="CZ116" s="471"/>
      <c r="DA116" s="471"/>
      <c r="DB116" s="471"/>
      <c r="DC116" s="471"/>
      <c r="DD116" s="471"/>
      <c r="DE116" s="471"/>
      <c r="DF116" s="471"/>
      <c r="DG116" s="471"/>
      <c r="DH116" s="471"/>
      <c r="DI116" s="471"/>
      <c r="DJ116" s="471"/>
      <c r="DK116" s="471"/>
      <c r="DL116" s="471"/>
      <c r="DM116" s="471"/>
      <c r="DN116" s="471"/>
      <c r="DO116" s="471"/>
      <c r="DP116" s="471"/>
      <c r="DQ116" s="471"/>
      <c r="DR116" s="471"/>
      <c r="DS116" s="471"/>
      <c r="DT116" s="471"/>
      <c r="DU116" s="471"/>
      <c r="DV116" s="471"/>
      <c r="DW116" s="471"/>
      <c r="DX116" s="471"/>
      <c r="DY116" s="471"/>
      <c r="DZ116" s="471"/>
      <c r="EA116" s="471"/>
      <c r="EB116" s="471"/>
      <c r="EC116" s="471"/>
      <c r="ED116" s="471"/>
      <c r="EE116" s="471"/>
      <c r="EF116" s="471"/>
      <c r="EG116" s="471"/>
      <c r="EH116" s="471"/>
      <c r="EI116" s="471"/>
      <c r="EJ116" s="471"/>
      <c r="EK116" s="471"/>
      <c r="EL116" s="471"/>
      <c r="EM116" s="471"/>
      <c r="EN116" s="471"/>
      <c r="EO116" s="471"/>
      <c r="EP116" s="471"/>
      <c r="EQ116" s="471"/>
      <c r="ER116" s="471"/>
      <c r="ES116" s="471"/>
      <c r="ET116" s="471"/>
      <c r="EU116" s="471"/>
      <c r="EV116" s="471"/>
      <c r="EW116" s="471"/>
      <c r="EX116" s="471"/>
      <c r="EY116" s="471"/>
      <c r="EZ116" s="471"/>
      <c r="FA116" s="471"/>
      <c r="FB116" s="471"/>
      <c r="FC116" s="471"/>
      <c r="FD116" s="471"/>
      <c r="FE116" s="471"/>
      <c r="FF116" s="471"/>
      <c r="FG116" s="471"/>
      <c r="FH116" s="471"/>
      <c r="FI116" s="471"/>
      <c r="FJ116" s="471"/>
      <c r="FK116" s="471"/>
      <c r="FL116" s="471"/>
      <c r="FM116" s="471"/>
      <c r="FN116" s="471"/>
      <c r="FO116" s="471"/>
      <c r="FP116" s="471"/>
      <c r="FQ116" s="471"/>
      <c r="FR116" s="471"/>
      <c r="FS116" s="471"/>
      <c r="FT116" s="471"/>
      <c r="FU116" s="471"/>
      <c r="FV116" s="471"/>
      <c r="FW116" s="471"/>
      <c r="FX116" s="471"/>
      <c r="FY116" s="471"/>
      <c r="FZ116" s="471"/>
      <c r="GA116" s="471"/>
      <c r="GB116" s="471"/>
      <c r="GC116" s="471"/>
      <c r="GD116" s="471"/>
      <c r="GE116" s="471"/>
      <c r="GF116" s="471"/>
      <c r="GG116" s="471"/>
      <c r="GH116" s="471"/>
      <c r="GI116" s="471"/>
      <c r="GJ116" s="471"/>
      <c r="GK116" s="471"/>
      <c r="GL116" s="471"/>
      <c r="GM116" s="471"/>
      <c r="GN116" s="471"/>
      <c r="GO116" s="471"/>
      <c r="GP116" s="471"/>
      <c r="GQ116" s="471"/>
      <c r="GR116" s="471"/>
      <c r="GS116" s="471"/>
      <c r="GT116" s="471"/>
      <c r="GU116" s="471"/>
      <c r="GV116" s="471"/>
      <c r="GW116" s="471"/>
      <c r="GX116" s="471"/>
      <c r="GY116" s="471"/>
      <c r="GZ116" s="471"/>
      <c r="HA116" s="471"/>
      <c r="HB116" s="471"/>
      <c r="HC116" s="471"/>
      <c r="HD116" s="471"/>
      <c r="HE116" s="471"/>
      <c r="HF116" s="471"/>
      <c r="HG116" s="471"/>
      <c r="HH116" s="471"/>
      <c r="HI116" s="471"/>
      <c r="HJ116" s="471"/>
      <c r="HK116" s="471"/>
      <c r="HL116" s="471"/>
      <c r="HM116" s="471"/>
      <c r="HN116" s="471"/>
      <c r="HO116" s="471"/>
      <c r="HP116" s="471"/>
      <c r="HQ116" s="471"/>
      <c r="HR116" s="471"/>
      <c r="HS116" s="471"/>
      <c r="HT116" s="471"/>
      <c r="HU116" s="471"/>
      <c r="HV116" s="471"/>
      <c r="HW116" s="471"/>
      <c r="HX116" s="471"/>
      <c r="HY116" s="471"/>
      <c r="HZ116" s="471"/>
      <c r="IA116" s="471"/>
      <c r="IB116" s="471"/>
      <c r="IC116" s="471"/>
      <c r="ID116" s="471"/>
      <c r="IE116" s="471"/>
      <c r="IF116" s="471"/>
      <c r="IG116" s="471"/>
      <c r="IH116" s="471"/>
      <c r="II116" s="471"/>
      <c r="IJ116" s="471"/>
      <c r="IK116" s="471"/>
      <c r="IL116" s="471"/>
      <c r="IM116" s="471"/>
      <c r="IN116" s="471"/>
      <c r="IO116" s="471"/>
      <c r="IP116" s="471"/>
      <c r="IQ116" s="471"/>
      <c r="IR116" s="471"/>
      <c r="IS116" s="471"/>
      <c r="IT116" s="471"/>
      <c r="IU116" s="471"/>
      <c r="IV116" s="471"/>
    </row>
    <row r="117" spans="1:256" s="473" customFormat="1" ht="13.5" customHeight="1">
      <c r="A117" s="471"/>
      <c r="B117" s="471"/>
      <c r="C117" s="471"/>
      <c r="D117" s="471"/>
      <c r="E117" s="471"/>
      <c r="F117" s="471"/>
      <c r="G117" s="471"/>
      <c r="H117" s="471"/>
      <c r="I117" s="471"/>
      <c r="J117" s="471"/>
      <c r="K117" s="471"/>
      <c r="L117" s="471"/>
      <c r="M117" s="471"/>
      <c r="N117" s="471"/>
      <c r="O117" s="471"/>
      <c r="P117" s="471"/>
      <c r="Q117" s="471"/>
      <c r="R117" s="471"/>
      <c r="S117" s="471"/>
      <c r="T117" s="471"/>
      <c r="U117" s="471"/>
      <c r="V117" s="471"/>
      <c r="W117" s="471"/>
      <c r="X117" s="471"/>
      <c r="Y117" s="471"/>
      <c r="Z117" s="471"/>
      <c r="AA117" s="471"/>
      <c r="AB117" s="471"/>
      <c r="AC117" s="471"/>
      <c r="AD117" s="471"/>
      <c r="AE117" s="471"/>
      <c r="AF117" s="471"/>
      <c r="AG117" s="471"/>
      <c r="AH117" s="471"/>
      <c r="AI117" s="471"/>
      <c r="AJ117" s="471"/>
      <c r="AK117" s="471"/>
      <c r="AL117" s="471"/>
      <c r="AM117" s="471"/>
      <c r="AN117" s="471"/>
      <c r="AO117" s="471"/>
      <c r="AP117" s="471"/>
      <c r="AQ117" s="471"/>
      <c r="AR117" s="471"/>
      <c r="AS117" s="471"/>
      <c r="AT117" s="471"/>
      <c r="AU117" s="471"/>
      <c r="AV117" s="471"/>
      <c r="AW117" s="471"/>
      <c r="AX117" s="471"/>
      <c r="AY117" s="471"/>
      <c r="AZ117" s="471"/>
      <c r="BA117" s="471"/>
      <c r="BB117" s="471"/>
      <c r="BC117" s="471"/>
      <c r="BD117" s="471"/>
      <c r="BE117" s="471"/>
      <c r="BF117" s="471"/>
      <c r="BG117" s="471"/>
      <c r="BH117" s="471"/>
      <c r="BI117" s="471"/>
      <c r="BJ117" s="471"/>
      <c r="BK117" s="471"/>
      <c r="BL117" s="471"/>
      <c r="BM117" s="471"/>
      <c r="BN117" s="471"/>
      <c r="BO117" s="471"/>
      <c r="BP117" s="471"/>
      <c r="BQ117" s="471"/>
      <c r="BR117" s="471"/>
      <c r="BS117" s="471"/>
      <c r="BT117" s="471"/>
      <c r="BU117" s="471"/>
      <c r="BV117" s="471"/>
      <c r="BW117" s="471"/>
      <c r="BX117" s="471"/>
      <c r="BY117" s="471"/>
      <c r="BZ117" s="471"/>
      <c r="CA117" s="471"/>
      <c r="CB117" s="471"/>
      <c r="CC117" s="471"/>
      <c r="CD117" s="471"/>
      <c r="CE117" s="471"/>
      <c r="CF117" s="471"/>
      <c r="CG117" s="471"/>
      <c r="CH117" s="471"/>
      <c r="CI117" s="471"/>
      <c r="CJ117" s="471"/>
      <c r="CK117" s="471"/>
      <c r="CL117" s="471"/>
      <c r="CM117" s="471"/>
      <c r="CN117" s="471"/>
      <c r="CO117" s="471"/>
      <c r="CP117" s="471"/>
      <c r="CQ117" s="471"/>
      <c r="CR117" s="471"/>
      <c r="CS117" s="471"/>
      <c r="CT117" s="471"/>
      <c r="CU117" s="471"/>
      <c r="CV117" s="471"/>
      <c r="CW117" s="471"/>
      <c r="CX117" s="471"/>
      <c r="CY117" s="471"/>
      <c r="CZ117" s="471"/>
      <c r="DA117" s="471"/>
      <c r="DB117" s="471"/>
      <c r="DC117" s="471"/>
      <c r="DD117" s="471"/>
      <c r="DE117" s="471"/>
      <c r="DF117" s="471"/>
      <c r="DG117" s="471"/>
      <c r="DH117" s="471"/>
      <c r="DI117" s="471"/>
      <c r="DJ117" s="471"/>
      <c r="DK117" s="471"/>
      <c r="DL117" s="471"/>
      <c r="DM117" s="471"/>
      <c r="DN117" s="471"/>
      <c r="DO117" s="471"/>
      <c r="DP117" s="471"/>
      <c r="DQ117" s="471"/>
      <c r="DR117" s="471"/>
      <c r="DS117" s="471"/>
      <c r="DT117" s="471"/>
      <c r="DU117" s="471"/>
      <c r="DV117" s="471"/>
      <c r="DW117" s="471"/>
      <c r="DX117" s="471"/>
      <c r="DY117" s="471"/>
      <c r="DZ117" s="471"/>
      <c r="EA117" s="471"/>
      <c r="EB117" s="471"/>
      <c r="EC117" s="471"/>
      <c r="ED117" s="471"/>
      <c r="EE117" s="471"/>
      <c r="EF117" s="471"/>
      <c r="EG117" s="471"/>
      <c r="EH117" s="471"/>
      <c r="EI117" s="471"/>
      <c r="EJ117" s="471"/>
      <c r="EK117" s="471"/>
      <c r="EL117" s="471"/>
      <c r="EM117" s="471"/>
      <c r="EN117" s="471"/>
      <c r="EO117" s="471"/>
      <c r="EP117" s="471"/>
      <c r="EQ117" s="471"/>
      <c r="ER117" s="471"/>
      <c r="ES117" s="471"/>
      <c r="ET117" s="471"/>
      <c r="EU117" s="471"/>
      <c r="EV117" s="471"/>
      <c r="EW117" s="471"/>
      <c r="EX117" s="471"/>
      <c r="EY117" s="471"/>
      <c r="EZ117" s="471"/>
      <c r="FA117" s="471"/>
      <c r="FB117" s="471"/>
      <c r="FC117" s="471"/>
      <c r="FD117" s="471"/>
      <c r="FE117" s="471"/>
      <c r="FF117" s="471"/>
      <c r="FG117" s="471"/>
      <c r="FH117" s="471"/>
      <c r="FI117" s="471"/>
      <c r="FJ117" s="471"/>
      <c r="FK117" s="471"/>
      <c r="FL117" s="471"/>
      <c r="FM117" s="471"/>
      <c r="FN117" s="471"/>
      <c r="FO117" s="471"/>
      <c r="FP117" s="471"/>
      <c r="FQ117" s="471"/>
      <c r="FR117" s="471"/>
      <c r="FS117" s="471"/>
      <c r="FT117" s="471"/>
      <c r="FU117" s="471"/>
      <c r="FV117" s="471"/>
      <c r="FW117" s="471"/>
      <c r="FX117" s="471"/>
      <c r="FY117" s="471"/>
      <c r="FZ117" s="471"/>
      <c r="GA117" s="471"/>
      <c r="GB117" s="471"/>
      <c r="GC117" s="471"/>
      <c r="GD117" s="471"/>
      <c r="GE117" s="471"/>
      <c r="GF117" s="471"/>
      <c r="GG117" s="471"/>
      <c r="GH117" s="471"/>
      <c r="GI117" s="471"/>
      <c r="GJ117" s="471"/>
      <c r="GK117" s="471"/>
      <c r="GL117" s="471"/>
      <c r="GM117" s="471"/>
      <c r="GN117" s="471"/>
      <c r="GO117" s="471"/>
      <c r="GP117" s="471"/>
      <c r="GQ117" s="471"/>
      <c r="GR117" s="471"/>
      <c r="GS117" s="471"/>
      <c r="GT117" s="471"/>
      <c r="GU117" s="471"/>
      <c r="GV117" s="471"/>
      <c r="GW117" s="471"/>
      <c r="GX117" s="471"/>
      <c r="GY117" s="471"/>
      <c r="GZ117" s="471"/>
      <c r="HA117" s="471"/>
      <c r="HB117" s="471"/>
      <c r="HC117" s="471"/>
      <c r="HD117" s="471"/>
      <c r="HE117" s="471"/>
      <c r="HF117" s="471"/>
      <c r="HG117" s="471"/>
      <c r="HH117" s="471"/>
      <c r="HI117" s="471"/>
      <c r="HJ117" s="471"/>
      <c r="HK117" s="471"/>
      <c r="HL117" s="471"/>
      <c r="HM117" s="471"/>
      <c r="HN117" s="471"/>
      <c r="HO117" s="471"/>
      <c r="HP117" s="471"/>
      <c r="HQ117" s="471"/>
      <c r="HR117" s="471"/>
      <c r="HS117" s="471"/>
      <c r="HT117" s="471"/>
      <c r="HU117" s="471"/>
      <c r="HV117" s="471"/>
      <c r="HW117" s="471"/>
      <c r="HX117" s="471"/>
      <c r="HY117" s="471"/>
      <c r="HZ117" s="471"/>
      <c r="IA117" s="471"/>
      <c r="IB117" s="471"/>
      <c r="IC117" s="471"/>
      <c r="ID117" s="471"/>
      <c r="IE117" s="471"/>
      <c r="IF117" s="471"/>
      <c r="IG117" s="471"/>
      <c r="IH117" s="471"/>
      <c r="II117" s="471"/>
      <c r="IJ117" s="471"/>
      <c r="IK117" s="471"/>
      <c r="IL117" s="471"/>
      <c r="IM117" s="471"/>
      <c r="IN117" s="471"/>
      <c r="IO117" s="471"/>
      <c r="IP117" s="471"/>
      <c r="IQ117" s="471"/>
      <c r="IR117" s="471"/>
      <c r="IS117" s="471"/>
      <c r="IT117" s="471"/>
      <c r="IU117" s="471"/>
      <c r="IV117" s="471"/>
    </row>
    <row r="118" spans="1:256" ht="13.5" customHeight="1"/>
    <row r="119" spans="1:256" ht="36.75" customHeight="1"/>
    <row r="120" spans="1:256" s="141" customFormat="1" ht="36.75" customHeight="1">
      <c r="A120" s="471"/>
      <c r="B120" s="471"/>
      <c r="C120" s="471"/>
      <c r="D120" s="471"/>
      <c r="E120" s="471"/>
      <c r="F120" s="471"/>
      <c r="G120" s="471"/>
      <c r="H120" s="471"/>
      <c r="I120" s="471"/>
      <c r="J120" s="471"/>
      <c r="K120" s="471"/>
      <c r="L120" s="471"/>
      <c r="M120" s="471"/>
      <c r="N120" s="471"/>
      <c r="O120" s="471"/>
      <c r="P120" s="471"/>
      <c r="Q120" s="471"/>
      <c r="R120" s="471"/>
      <c r="S120" s="471"/>
      <c r="T120" s="471"/>
      <c r="U120" s="471"/>
      <c r="V120" s="471"/>
      <c r="W120" s="471"/>
      <c r="X120" s="471"/>
      <c r="Y120" s="471"/>
      <c r="Z120" s="471"/>
      <c r="AA120" s="471"/>
      <c r="AB120" s="471"/>
      <c r="AC120" s="471"/>
      <c r="AD120" s="471"/>
      <c r="AE120" s="471"/>
      <c r="AF120" s="471"/>
      <c r="AG120" s="471"/>
      <c r="AH120" s="471"/>
      <c r="AI120" s="471"/>
      <c r="AJ120" s="471"/>
      <c r="AK120" s="471"/>
      <c r="AL120" s="471"/>
      <c r="AM120" s="471"/>
      <c r="AN120" s="471"/>
      <c r="AO120" s="471"/>
      <c r="AP120" s="471"/>
      <c r="AQ120" s="471"/>
      <c r="AR120" s="471"/>
      <c r="AS120" s="471"/>
      <c r="AT120" s="471"/>
      <c r="AU120" s="471"/>
      <c r="AV120" s="471"/>
      <c r="AW120" s="471"/>
      <c r="AX120" s="471"/>
      <c r="AY120" s="471"/>
      <c r="AZ120" s="471"/>
      <c r="BA120" s="471"/>
      <c r="BB120" s="471"/>
      <c r="BC120" s="471"/>
      <c r="BD120" s="471"/>
      <c r="BE120" s="471"/>
      <c r="BF120" s="471"/>
      <c r="BG120" s="471"/>
      <c r="BH120" s="471"/>
      <c r="BI120" s="471"/>
      <c r="BJ120" s="471"/>
      <c r="BK120" s="471"/>
      <c r="BL120" s="471"/>
      <c r="BM120" s="471"/>
      <c r="BN120" s="471"/>
      <c r="BO120" s="471"/>
      <c r="BP120" s="471"/>
      <c r="BQ120" s="471"/>
      <c r="BR120" s="471"/>
      <c r="BS120" s="471"/>
      <c r="BT120" s="471"/>
      <c r="BU120" s="471"/>
      <c r="BV120" s="471"/>
      <c r="BW120" s="471"/>
      <c r="BX120" s="471"/>
      <c r="BY120" s="471"/>
      <c r="BZ120" s="471"/>
      <c r="CA120" s="471"/>
      <c r="CB120" s="471"/>
      <c r="CC120" s="471"/>
      <c r="CD120" s="471"/>
      <c r="CE120" s="471"/>
      <c r="CF120" s="471"/>
      <c r="CG120" s="471"/>
      <c r="CH120" s="471"/>
      <c r="CI120" s="471"/>
      <c r="CJ120" s="471"/>
      <c r="CK120" s="471"/>
      <c r="CL120" s="471"/>
      <c r="CM120" s="471"/>
      <c r="CN120" s="471"/>
      <c r="CO120" s="471"/>
      <c r="CP120" s="471"/>
      <c r="CQ120" s="471"/>
      <c r="CR120" s="471"/>
      <c r="CS120" s="471"/>
      <c r="CT120" s="471"/>
      <c r="CU120" s="471"/>
      <c r="CV120" s="471"/>
      <c r="CW120" s="471"/>
      <c r="CX120" s="471"/>
      <c r="CY120" s="471"/>
      <c r="CZ120" s="471"/>
      <c r="DA120" s="471"/>
      <c r="DB120" s="471"/>
      <c r="DC120" s="471"/>
      <c r="DD120" s="471"/>
      <c r="DE120" s="471"/>
      <c r="DF120" s="471"/>
      <c r="DG120" s="471"/>
      <c r="DH120" s="471"/>
      <c r="DI120" s="471"/>
      <c r="DJ120" s="471"/>
      <c r="DK120" s="471"/>
      <c r="DL120" s="471"/>
      <c r="DM120" s="471"/>
      <c r="DN120" s="471"/>
      <c r="DO120" s="471"/>
      <c r="DP120" s="471"/>
      <c r="DQ120" s="471"/>
      <c r="DR120" s="471"/>
      <c r="DS120" s="471"/>
      <c r="DT120" s="471"/>
      <c r="DU120" s="471"/>
      <c r="DV120" s="471"/>
      <c r="DW120" s="471"/>
      <c r="DX120" s="471"/>
      <c r="DY120" s="471"/>
      <c r="DZ120" s="471"/>
      <c r="EA120" s="471"/>
      <c r="EB120" s="471"/>
      <c r="EC120" s="471"/>
      <c r="ED120" s="471"/>
      <c r="EE120" s="471"/>
      <c r="EF120" s="471"/>
      <c r="EG120" s="471"/>
      <c r="EH120" s="471"/>
      <c r="EI120" s="471"/>
      <c r="EJ120" s="471"/>
      <c r="EK120" s="471"/>
      <c r="EL120" s="471"/>
      <c r="EM120" s="471"/>
      <c r="EN120" s="471"/>
      <c r="EO120" s="471"/>
      <c r="EP120" s="471"/>
      <c r="EQ120" s="471"/>
      <c r="ER120" s="471"/>
      <c r="ES120" s="471"/>
      <c r="ET120" s="471"/>
      <c r="EU120" s="471"/>
      <c r="EV120" s="471"/>
      <c r="EW120" s="471"/>
      <c r="EX120" s="471"/>
      <c r="EY120" s="471"/>
      <c r="EZ120" s="471"/>
      <c r="FA120" s="471"/>
      <c r="FB120" s="471"/>
      <c r="FC120" s="471"/>
      <c r="FD120" s="471"/>
      <c r="FE120" s="471"/>
      <c r="FF120" s="471"/>
      <c r="FG120" s="471"/>
      <c r="FH120" s="471"/>
      <c r="FI120" s="471"/>
      <c r="FJ120" s="471"/>
      <c r="FK120" s="471"/>
      <c r="FL120" s="471"/>
      <c r="FM120" s="471"/>
      <c r="FN120" s="471"/>
      <c r="FO120" s="471"/>
      <c r="FP120" s="471"/>
      <c r="FQ120" s="471"/>
      <c r="FR120" s="471"/>
      <c r="FS120" s="471"/>
      <c r="FT120" s="471"/>
      <c r="FU120" s="471"/>
      <c r="FV120" s="471"/>
      <c r="FW120" s="471"/>
      <c r="FX120" s="471"/>
      <c r="FY120" s="471"/>
      <c r="FZ120" s="471"/>
      <c r="GA120" s="471"/>
      <c r="GB120" s="471"/>
      <c r="GC120" s="471"/>
      <c r="GD120" s="471"/>
      <c r="GE120" s="471"/>
      <c r="GF120" s="471"/>
      <c r="GG120" s="471"/>
      <c r="GH120" s="471"/>
      <c r="GI120" s="471"/>
      <c r="GJ120" s="471"/>
      <c r="GK120" s="471"/>
      <c r="GL120" s="471"/>
      <c r="GM120" s="471"/>
      <c r="GN120" s="471"/>
      <c r="GO120" s="471"/>
      <c r="GP120" s="471"/>
      <c r="GQ120" s="471"/>
      <c r="GR120" s="471"/>
      <c r="GS120" s="471"/>
      <c r="GT120" s="471"/>
      <c r="GU120" s="471"/>
      <c r="GV120" s="471"/>
      <c r="GW120" s="471"/>
      <c r="GX120" s="471"/>
      <c r="GY120" s="471"/>
      <c r="GZ120" s="471"/>
      <c r="HA120" s="471"/>
      <c r="HB120" s="471"/>
      <c r="HC120" s="471"/>
      <c r="HD120" s="471"/>
      <c r="HE120" s="471"/>
      <c r="HF120" s="471"/>
      <c r="HG120" s="471"/>
      <c r="HH120" s="471"/>
      <c r="HI120" s="471"/>
      <c r="HJ120" s="471"/>
      <c r="HK120" s="471"/>
      <c r="HL120" s="471"/>
      <c r="HM120" s="471"/>
      <c r="HN120" s="471"/>
      <c r="HO120" s="471"/>
      <c r="HP120" s="471"/>
      <c r="HQ120" s="471"/>
      <c r="HR120" s="471"/>
      <c r="HS120" s="471"/>
      <c r="HT120" s="471"/>
      <c r="HU120" s="471"/>
      <c r="HV120" s="471"/>
      <c r="HW120" s="471"/>
      <c r="HX120" s="471"/>
      <c r="HY120" s="471"/>
      <c r="HZ120" s="471"/>
      <c r="IA120" s="471"/>
      <c r="IB120" s="471"/>
      <c r="IC120" s="471"/>
      <c r="ID120" s="471"/>
      <c r="IE120" s="471"/>
      <c r="IF120" s="471"/>
      <c r="IG120" s="471"/>
      <c r="IH120" s="471"/>
      <c r="II120" s="471"/>
      <c r="IJ120" s="471"/>
      <c r="IK120" s="471"/>
      <c r="IL120" s="471"/>
      <c r="IM120" s="471"/>
      <c r="IN120" s="471"/>
      <c r="IO120" s="471"/>
      <c r="IP120" s="471"/>
      <c r="IQ120" s="471"/>
      <c r="IR120" s="471"/>
      <c r="IS120" s="471"/>
      <c r="IT120" s="471"/>
      <c r="IU120" s="471"/>
      <c r="IV120" s="471"/>
    </row>
    <row r="121" spans="1:256" ht="13.5" customHeight="1"/>
    <row r="122" spans="1:256" ht="25.5" customHeight="1"/>
    <row r="123" spans="1:256" s="141" customFormat="1" ht="36.75" customHeight="1">
      <c r="A123" s="471"/>
      <c r="B123" s="471"/>
      <c r="C123" s="471"/>
      <c r="D123" s="471"/>
      <c r="E123" s="471"/>
      <c r="F123" s="471"/>
      <c r="G123" s="471"/>
      <c r="H123" s="471"/>
      <c r="I123" s="471"/>
      <c r="J123" s="471"/>
      <c r="K123" s="471"/>
      <c r="L123" s="471"/>
      <c r="M123" s="471"/>
      <c r="N123" s="471"/>
      <c r="O123" s="471"/>
      <c r="P123" s="471"/>
      <c r="Q123" s="471"/>
      <c r="R123" s="471"/>
      <c r="S123" s="471"/>
      <c r="T123" s="471"/>
      <c r="U123" s="471"/>
      <c r="V123" s="471"/>
      <c r="W123" s="471"/>
      <c r="X123" s="471"/>
      <c r="Y123" s="471"/>
      <c r="Z123" s="471"/>
      <c r="AA123" s="471"/>
      <c r="AB123" s="471"/>
      <c r="AC123" s="471"/>
      <c r="AD123" s="471"/>
      <c r="AE123" s="471"/>
      <c r="AF123" s="471"/>
      <c r="AG123" s="471"/>
      <c r="AH123" s="471"/>
      <c r="AI123" s="471"/>
      <c r="AJ123" s="471"/>
      <c r="AK123" s="471"/>
      <c r="AL123" s="471"/>
      <c r="AM123" s="471"/>
      <c r="AN123" s="471"/>
      <c r="AO123" s="471"/>
      <c r="AP123" s="471"/>
      <c r="AQ123" s="471"/>
      <c r="AR123" s="471"/>
      <c r="AS123" s="471"/>
      <c r="AT123" s="471"/>
      <c r="AU123" s="471"/>
      <c r="AV123" s="471"/>
      <c r="AW123" s="471"/>
      <c r="AX123" s="471"/>
      <c r="AY123" s="471"/>
      <c r="AZ123" s="471"/>
      <c r="BA123" s="471"/>
      <c r="BB123" s="471"/>
      <c r="BC123" s="471"/>
      <c r="BD123" s="471"/>
      <c r="BE123" s="471"/>
      <c r="BF123" s="471"/>
      <c r="BG123" s="471"/>
      <c r="BH123" s="471"/>
      <c r="BI123" s="471"/>
      <c r="BJ123" s="471"/>
      <c r="BK123" s="471"/>
      <c r="BL123" s="471"/>
      <c r="BM123" s="471"/>
      <c r="BN123" s="471"/>
      <c r="BO123" s="471"/>
      <c r="BP123" s="471"/>
      <c r="BQ123" s="471"/>
      <c r="BR123" s="471"/>
      <c r="BS123" s="471"/>
      <c r="BT123" s="471"/>
      <c r="BU123" s="471"/>
      <c r="BV123" s="471"/>
      <c r="BW123" s="471"/>
      <c r="BX123" s="471"/>
      <c r="BY123" s="471"/>
      <c r="BZ123" s="471"/>
      <c r="CA123" s="471"/>
      <c r="CB123" s="471"/>
      <c r="CC123" s="471"/>
      <c r="CD123" s="471"/>
      <c r="CE123" s="471"/>
      <c r="CF123" s="471"/>
      <c r="CG123" s="471"/>
      <c r="CH123" s="471"/>
      <c r="CI123" s="471"/>
      <c r="CJ123" s="471"/>
      <c r="CK123" s="471"/>
      <c r="CL123" s="471"/>
      <c r="CM123" s="471"/>
      <c r="CN123" s="471"/>
      <c r="CO123" s="471"/>
      <c r="CP123" s="471"/>
      <c r="CQ123" s="471"/>
      <c r="CR123" s="471"/>
      <c r="CS123" s="471"/>
      <c r="CT123" s="471"/>
      <c r="CU123" s="471"/>
      <c r="CV123" s="471"/>
      <c r="CW123" s="471"/>
      <c r="CX123" s="471"/>
      <c r="CY123" s="471"/>
      <c r="CZ123" s="471"/>
      <c r="DA123" s="471"/>
      <c r="DB123" s="471"/>
      <c r="DC123" s="471"/>
      <c r="DD123" s="471"/>
      <c r="DE123" s="471"/>
      <c r="DF123" s="471"/>
      <c r="DG123" s="471"/>
      <c r="DH123" s="471"/>
      <c r="DI123" s="471"/>
      <c r="DJ123" s="471"/>
      <c r="DK123" s="471"/>
      <c r="DL123" s="471"/>
      <c r="DM123" s="471"/>
      <c r="DN123" s="471"/>
      <c r="DO123" s="471"/>
      <c r="DP123" s="471"/>
      <c r="DQ123" s="471"/>
      <c r="DR123" s="471"/>
      <c r="DS123" s="471"/>
      <c r="DT123" s="471"/>
      <c r="DU123" s="471"/>
      <c r="DV123" s="471"/>
      <c r="DW123" s="471"/>
      <c r="DX123" s="471"/>
      <c r="DY123" s="471"/>
      <c r="DZ123" s="471"/>
      <c r="EA123" s="471"/>
      <c r="EB123" s="471"/>
      <c r="EC123" s="471"/>
      <c r="ED123" s="471"/>
      <c r="EE123" s="471"/>
      <c r="EF123" s="471"/>
      <c r="EG123" s="471"/>
      <c r="EH123" s="471"/>
      <c r="EI123" s="471"/>
      <c r="EJ123" s="471"/>
      <c r="EK123" s="471"/>
      <c r="EL123" s="471"/>
      <c r="EM123" s="471"/>
      <c r="EN123" s="471"/>
      <c r="EO123" s="471"/>
      <c r="EP123" s="471"/>
      <c r="EQ123" s="471"/>
      <c r="ER123" s="471"/>
      <c r="ES123" s="471"/>
      <c r="ET123" s="471"/>
      <c r="EU123" s="471"/>
      <c r="EV123" s="471"/>
      <c r="EW123" s="471"/>
      <c r="EX123" s="471"/>
      <c r="EY123" s="471"/>
      <c r="EZ123" s="471"/>
      <c r="FA123" s="471"/>
      <c r="FB123" s="471"/>
      <c r="FC123" s="471"/>
      <c r="FD123" s="471"/>
      <c r="FE123" s="471"/>
      <c r="FF123" s="471"/>
      <c r="FG123" s="471"/>
      <c r="FH123" s="471"/>
      <c r="FI123" s="471"/>
      <c r="FJ123" s="471"/>
      <c r="FK123" s="471"/>
      <c r="FL123" s="471"/>
      <c r="FM123" s="471"/>
      <c r="FN123" s="471"/>
      <c r="FO123" s="471"/>
      <c r="FP123" s="471"/>
      <c r="FQ123" s="471"/>
      <c r="FR123" s="471"/>
      <c r="FS123" s="471"/>
      <c r="FT123" s="471"/>
      <c r="FU123" s="471"/>
      <c r="FV123" s="471"/>
      <c r="FW123" s="471"/>
      <c r="FX123" s="471"/>
      <c r="FY123" s="471"/>
      <c r="FZ123" s="471"/>
      <c r="GA123" s="471"/>
      <c r="GB123" s="471"/>
      <c r="GC123" s="471"/>
      <c r="GD123" s="471"/>
      <c r="GE123" s="471"/>
      <c r="GF123" s="471"/>
      <c r="GG123" s="471"/>
      <c r="GH123" s="471"/>
      <c r="GI123" s="471"/>
      <c r="GJ123" s="471"/>
      <c r="GK123" s="471"/>
      <c r="GL123" s="471"/>
      <c r="GM123" s="471"/>
      <c r="GN123" s="471"/>
      <c r="GO123" s="471"/>
      <c r="GP123" s="471"/>
      <c r="GQ123" s="471"/>
      <c r="GR123" s="471"/>
      <c r="GS123" s="471"/>
      <c r="GT123" s="471"/>
      <c r="GU123" s="471"/>
      <c r="GV123" s="471"/>
      <c r="GW123" s="471"/>
      <c r="GX123" s="471"/>
      <c r="GY123" s="471"/>
      <c r="GZ123" s="471"/>
      <c r="HA123" s="471"/>
      <c r="HB123" s="471"/>
      <c r="HC123" s="471"/>
      <c r="HD123" s="471"/>
      <c r="HE123" s="471"/>
      <c r="HF123" s="471"/>
      <c r="HG123" s="471"/>
      <c r="HH123" s="471"/>
      <c r="HI123" s="471"/>
      <c r="HJ123" s="471"/>
      <c r="HK123" s="471"/>
      <c r="HL123" s="471"/>
      <c r="HM123" s="471"/>
      <c r="HN123" s="471"/>
      <c r="HO123" s="471"/>
      <c r="HP123" s="471"/>
      <c r="HQ123" s="471"/>
      <c r="HR123" s="471"/>
      <c r="HS123" s="471"/>
      <c r="HT123" s="471"/>
      <c r="HU123" s="471"/>
      <c r="HV123" s="471"/>
      <c r="HW123" s="471"/>
      <c r="HX123" s="471"/>
      <c r="HY123" s="471"/>
      <c r="HZ123" s="471"/>
      <c r="IA123" s="471"/>
      <c r="IB123" s="471"/>
      <c r="IC123" s="471"/>
      <c r="ID123" s="471"/>
      <c r="IE123" s="471"/>
      <c r="IF123" s="471"/>
      <c r="IG123" s="471"/>
      <c r="IH123" s="471"/>
      <c r="II123" s="471"/>
      <c r="IJ123" s="471"/>
      <c r="IK123" s="471"/>
      <c r="IL123" s="471"/>
      <c r="IM123" s="471"/>
      <c r="IN123" s="471"/>
      <c r="IO123" s="471"/>
      <c r="IP123" s="471"/>
      <c r="IQ123" s="471"/>
      <c r="IR123" s="471"/>
      <c r="IS123" s="471"/>
      <c r="IT123" s="471"/>
      <c r="IU123" s="471"/>
      <c r="IV123" s="471"/>
    </row>
    <row r="124" spans="1:256" ht="13.5" customHeight="1"/>
    <row r="125" spans="1:256" ht="25.5" customHeight="1"/>
    <row r="126" spans="1:256" s="141" customFormat="1" ht="36.75" customHeight="1">
      <c r="A126" s="471"/>
      <c r="B126" s="471"/>
      <c r="C126" s="471"/>
      <c r="D126" s="471"/>
      <c r="E126" s="471"/>
      <c r="F126" s="471"/>
      <c r="G126" s="471"/>
      <c r="H126" s="471"/>
      <c r="I126" s="471"/>
      <c r="J126" s="471"/>
      <c r="K126" s="471"/>
      <c r="L126" s="471"/>
      <c r="M126" s="471"/>
      <c r="N126" s="471"/>
      <c r="O126" s="471"/>
      <c r="P126" s="471"/>
      <c r="Q126" s="471"/>
      <c r="R126" s="471"/>
      <c r="S126" s="471"/>
      <c r="T126" s="471"/>
      <c r="U126" s="471"/>
      <c r="V126" s="471"/>
      <c r="W126" s="471"/>
      <c r="X126" s="471"/>
      <c r="Y126" s="471"/>
      <c r="Z126" s="471"/>
      <c r="AA126" s="471"/>
      <c r="AB126" s="471"/>
      <c r="AC126" s="471"/>
      <c r="AD126" s="471"/>
      <c r="AE126" s="471"/>
      <c r="AF126" s="471"/>
      <c r="AG126" s="471"/>
      <c r="AH126" s="471"/>
      <c r="AI126" s="471"/>
      <c r="AJ126" s="471"/>
      <c r="AK126" s="471"/>
      <c r="AL126" s="471"/>
      <c r="AM126" s="471"/>
      <c r="AN126" s="471"/>
      <c r="AO126" s="471"/>
      <c r="AP126" s="471"/>
      <c r="AQ126" s="471"/>
      <c r="AR126" s="471"/>
      <c r="AS126" s="471"/>
      <c r="AT126" s="471"/>
      <c r="AU126" s="471"/>
      <c r="AV126" s="471"/>
      <c r="AW126" s="471"/>
      <c r="AX126" s="471"/>
      <c r="AY126" s="471"/>
      <c r="AZ126" s="471"/>
      <c r="BA126" s="471"/>
      <c r="BB126" s="471"/>
      <c r="BC126" s="471"/>
      <c r="BD126" s="471"/>
      <c r="BE126" s="471"/>
      <c r="BF126" s="471"/>
      <c r="BG126" s="471"/>
      <c r="BH126" s="471"/>
      <c r="BI126" s="471"/>
      <c r="BJ126" s="471"/>
      <c r="BK126" s="471"/>
      <c r="BL126" s="471"/>
      <c r="BM126" s="471"/>
      <c r="BN126" s="471"/>
      <c r="BO126" s="471"/>
      <c r="BP126" s="471"/>
      <c r="BQ126" s="471"/>
      <c r="BR126" s="471"/>
      <c r="BS126" s="471"/>
      <c r="BT126" s="471"/>
      <c r="BU126" s="471"/>
      <c r="BV126" s="471"/>
      <c r="BW126" s="471"/>
      <c r="BX126" s="471"/>
      <c r="BY126" s="471"/>
      <c r="BZ126" s="471"/>
      <c r="CA126" s="471"/>
      <c r="CB126" s="471"/>
      <c r="CC126" s="471"/>
      <c r="CD126" s="471"/>
      <c r="CE126" s="471"/>
      <c r="CF126" s="471"/>
      <c r="CG126" s="471"/>
      <c r="CH126" s="471"/>
      <c r="CI126" s="471"/>
      <c r="CJ126" s="471"/>
      <c r="CK126" s="471"/>
      <c r="CL126" s="471"/>
      <c r="CM126" s="471"/>
      <c r="CN126" s="471"/>
      <c r="CO126" s="471"/>
      <c r="CP126" s="471"/>
      <c r="CQ126" s="471"/>
      <c r="CR126" s="471"/>
      <c r="CS126" s="471"/>
      <c r="CT126" s="471"/>
      <c r="CU126" s="471"/>
      <c r="CV126" s="471"/>
      <c r="CW126" s="471"/>
      <c r="CX126" s="471"/>
      <c r="CY126" s="471"/>
      <c r="CZ126" s="471"/>
      <c r="DA126" s="471"/>
      <c r="DB126" s="471"/>
      <c r="DC126" s="471"/>
      <c r="DD126" s="471"/>
      <c r="DE126" s="471"/>
      <c r="DF126" s="471"/>
      <c r="DG126" s="471"/>
      <c r="DH126" s="471"/>
      <c r="DI126" s="471"/>
      <c r="DJ126" s="471"/>
      <c r="DK126" s="471"/>
      <c r="DL126" s="471"/>
      <c r="DM126" s="471"/>
      <c r="DN126" s="471"/>
      <c r="DO126" s="471"/>
      <c r="DP126" s="471"/>
      <c r="DQ126" s="471"/>
      <c r="DR126" s="471"/>
      <c r="DS126" s="471"/>
      <c r="DT126" s="471"/>
      <c r="DU126" s="471"/>
      <c r="DV126" s="471"/>
      <c r="DW126" s="471"/>
      <c r="DX126" s="471"/>
      <c r="DY126" s="471"/>
      <c r="DZ126" s="471"/>
      <c r="EA126" s="471"/>
      <c r="EB126" s="471"/>
      <c r="EC126" s="471"/>
      <c r="ED126" s="471"/>
      <c r="EE126" s="471"/>
      <c r="EF126" s="471"/>
      <c r="EG126" s="471"/>
      <c r="EH126" s="471"/>
      <c r="EI126" s="471"/>
      <c r="EJ126" s="471"/>
      <c r="EK126" s="471"/>
      <c r="EL126" s="471"/>
      <c r="EM126" s="471"/>
      <c r="EN126" s="471"/>
      <c r="EO126" s="471"/>
      <c r="EP126" s="471"/>
      <c r="EQ126" s="471"/>
      <c r="ER126" s="471"/>
      <c r="ES126" s="471"/>
      <c r="ET126" s="471"/>
      <c r="EU126" s="471"/>
      <c r="EV126" s="471"/>
      <c r="EW126" s="471"/>
      <c r="EX126" s="471"/>
      <c r="EY126" s="471"/>
      <c r="EZ126" s="471"/>
      <c r="FA126" s="471"/>
      <c r="FB126" s="471"/>
      <c r="FC126" s="471"/>
      <c r="FD126" s="471"/>
      <c r="FE126" s="471"/>
      <c r="FF126" s="471"/>
      <c r="FG126" s="471"/>
      <c r="FH126" s="471"/>
      <c r="FI126" s="471"/>
      <c r="FJ126" s="471"/>
      <c r="FK126" s="471"/>
      <c r="FL126" s="471"/>
      <c r="FM126" s="471"/>
      <c r="FN126" s="471"/>
      <c r="FO126" s="471"/>
      <c r="FP126" s="471"/>
      <c r="FQ126" s="471"/>
      <c r="FR126" s="471"/>
      <c r="FS126" s="471"/>
      <c r="FT126" s="471"/>
      <c r="FU126" s="471"/>
      <c r="FV126" s="471"/>
      <c r="FW126" s="471"/>
      <c r="FX126" s="471"/>
      <c r="FY126" s="471"/>
      <c r="FZ126" s="471"/>
      <c r="GA126" s="471"/>
      <c r="GB126" s="471"/>
      <c r="GC126" s="471"/>
      <c r="GD126" s="471"/>
      <c r="GE126" s="471"/>
      <c r="GF126" s="471"/>
      <c r="GG126" s="471"/>
      <c r="GH126" s="471"/>
      <c r="GI126" s="471"/>
      <c r="GJ126" s="471"/>
      <c r="GK126" s="471"/>
      <c r="GL126" s="471"/>
      <c r="GM126" s="471"/>
      <c r="GN126" s="471"/>
      <c r="GO126" s="471"/>
      <c r="GP126" s="471"/>
      <c r="GQ126" s="471"/>
      <c r="GR126" s="471"/>
      <c r="GS126" s="471"/>
      <c r="GT126" s="471"/>
      <c r="GU126" s="471"/>
      <c r="GV126" s="471"/>
      <c r="GW126" s="471"/>
      <c r="GX126" s="471"/>
      <c r="GY126" s="471"/>
      <c r="GZ126" s="471"/>
      <c r="HA126" s="471"/>
      <c r="HB126" s="471"/>
      <c r="HC126" s="471"/>
      <c r="HD126" s="471"/>
      <c r="HE126" s="471"/>
      <c r="HF126" s="471"/>
      <c r="HG126" s="471"/>
      <c r="HH126" s="471"/>
      <c r="HI126" s="471"/>
      <c r="HJ126" s="471"/>
      <c r="HK126" s="471"/>
      <c r="HL126" s="471"/>
      <c r="HM126" s="471"/>
      <c r="HN126" s="471"/>
      <c r="HO126" s="471"/>
      <c r="HP126" s="471"/>
      <c r="HQ126" s="471"/>
      <c r="HR126" s="471"/>
      <c r="HS126" s="471"/>
      <c r="HT126" s="471"/>
      <c r="HU126" s="471"/>
      <c r="HV126" s="471"/>
      <c r="HW126" s="471"/>
      <c r="HX126" s="471"/>
      <c r="HY126" s="471"/>
      <c r="HZ126" s="471"/>
      <c r="IA126" s="471"/>
      <c r="IB126" s="471"/>
      <c r="IC126" s="471"/>
      <c r="ID126" s="471"/>
      <c r="IE126" s="471"/>
      <c r="IF126" s="471"/>
      <c r="IG126" s="471"/>
      <c r="IH126" s="471"/>
      <c r="II126" s="471"/>
      <c r="IJ126" s="471"/>
      <c r="IK126" s="471"/>
      <c r="IL126" s="471"/>
      <c r="IM126" s="471"/>
      <c r="IN126" s="471"/>
      <c r="IO126" s="471"/>
      <c r="IP126" s="471"/>
      <c r="IQ126" s="471"/>
      <c r="IR126" s="471"/>
      <c r="IS126" s="471"/>
      <c r="IT126" s="471"/>
      <c r="IU126" s="471"/>
      <c r="IV126" s="471"/>
    </row>
    <row r="127" spans="1:256" ht="13.5" customHeight="1"/>
    <row r="128" spans="1:256" ht="25.5" customHeight="1"/>
    <row r="129" spans="1:256" s="141" customFormat="1" ht="36.75" customHeight="1">
      <c r="A129" s="471"/>
      <c r="B129" s="471"/>
      <c r="C129" s="471"/>
      <c r="D129" s="471"/>
      <c r="E129" s="471"/>
      <c r="F129" s="471"/>
      <c r="G129" s="471"/>
      <c r="H129" s="471"/>
      <c r="I129" s="471"/>
      <c r="J129" s="471"/>
      <c r="K129" s="471"/>
      <c r="L129" s="471"/>
      <c r="M129" s="471"/>
      <c r="N129" s="471"/>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1"/>
      <c r="AL129" s="471"/>
      <c r="AM129" s="471"/>
      <c r="AN129" s="471"/>
      <c r="AO129" s="471"/>
      <c r="AP129" s="471"/>
      <c r="AQ129" s="471"/>
      <c r="AR129" s="471"/>
      <c r="AS129" s="471"/>
      <c r="AT129" s="471"/>
      <c r="AU129" s="471"/>
      <c r="AV129" s="471"/>
      <c r="AW129" s="471"/>
      <c r="AX129" s="471"/>
      <c r="AY129" s="471"/>
      <c r="AZ129" s="471"/>
      <c r="BA129" s="471"/>
      <c r="BB129" s="471"/>
      <c r="BC129" s="471"/>
      <c r="BD129" s="471"/>
      <c r="BE129" s="471"/>
      <c r="BF129" s="471"/>
      <c r="BG129" s="471"/>
      <c r="BH129" s="471"/>
      <c r="BI129" s="471"/>
      <c r="BJ129" s="471"/>
      <c r="BK129" s="471"/>
      <c r="BL129" s="471"/>
      <c r="BM129" s="471"/>
      <c r="BN129" s="471"/>
      <c r="BO129" s="471"/>
      <c r="BP129" s="471"/>
      <c r="BQ129" s="471"/>
      <c r="BR129" s="471"/>
      <c r="BS129" s="471"/>
      <c r="BT129" s="471"/>
      <c r="BU129" s="471"/>
      <c r="BV129" s="471"/>
      <c r="BW129" s="471"/>
      <c r="BX129" s="471"/>
      <c r="BY129" s="471"/>
      <c r="BZ129" s="471"/>
      <c r="CA129" s="471"/>
      <c r="CB129" s="471"/>
      <c r="CC129" s="471"/>
      <c r="CD129" s="471"/>
      <c r="CE129" s="471"/>
      <c r="CF129" s="471"/>
      <c r="CG129" s="471"/>
      <c r="CH129" s="471"/>
      <c r="CI129" s="471"/>
      <c r="CJ129" s="471"/>
      <c r="CK129" s="471"/>
      <c r="CL129" s="471"/>
      <c r="CM129" s="471"/>
      <c r="CN129" s="471"/>
      <c r="CO129" s="471"/>
      <c r="CP129" s="471"/>
      <c r="CQ129" s="471"/>
      <c r="CR129" s="471"/>
      <c r="CS129" s="471"/>
      <c r="CT129" s="471"/>
      <c r="CU129" s="471"/>
      <c r="CV129" s="471"/>
      <c r="CW129" s="471"/>
      <c r="CX129" s="471"/>
      <c r="CY129" s="471"/>
      <c r="CZ129" s="471"/>
      <c r="DA129" s="471"/>
      <c r="DB129" s="471"/>
      <c r="DC129" s="471"/>
      <c r="DD129" s="471"/>
      <c r="DE129" s="471"/>
      <c r="DF129" s="471"/>
      <c r="DG129" s="471"/>
      <c r="DH129" s="471"/>
      <c r="DI129" s="471"/>
      <c r="DJ129" s="471"/>
      <c r="DK129" s="471"/>
      <c r="DL129" s="471"/>
      <c r="DM129" s="471"/>
      <c r="DN129" s="471"/>
      <c r="DO129" s="471"/>
      <c r="DP129" s="471"/>
      <c r="DQ129" s="471"/>
      <c r="DR129" s="471"/>
      <c r="DS129" s="471"/>
      <c r="DT129" s="471"/>
      <c r="DU129" s="471"/>
      <c r="DV129" s="471"/>
      <c r="DW129" s="471"/>
      <c r="DX129" s="471"/>
      <c r="DY129" s="471"/>
      <c r="DZ129" s="471"/>
      <c r="EA129" s="471"/>
      <c r="EB129" s="471"/>
      <c r="EC129" s="471"/>
      <c r="ED129" s="471"/>
      <c r="EE129" s="471"/>
      <c r="EF129" s="471"/>
      <c r="EG129" s="471"/>
      <c r="EH129" s="471"/>
      <c r="EI129" s="471"/>
      <c r="EJ129" s="471"/>
      <c r="EK129" s="471"/>
      <c r="EL129" s="471"/>
      <c r="EM129" s="471"/>
      <c r="EN129" s="471"/>
      <c r="EO129" s="471"/>
      <c r="EP129" s="471"/>
      <c r="EQ129" s="471"/>
      <c r="ER129" s="471"/>
      <c r="ES129" s="471"/>
      <c r="ET129" s="471"/>
      <c r="EU129" s="471"/>
      <c r="EV129" s="471"/>
      <c r="EW129" s="471"/>
      <c r="EX129" s="471"/>
      <c r="EY129" s="471"/>
      <c r="EZ129" s="471"/>
      <c r="FA129" s="471"/>
      <c r="FB129" s="471"/>
      <c r="FC129" s="471"/>
      <c r="FD129" s="471"/>
      <c r="FE129" s="471"/>
      <c r="FF129" s="471"/>
      <c r="FG129" s="471"/>
      <c r="FH129" s="471"/>
      <c r="FI129" s="471"/>
      <c r="FJ129" s="471"/>
      <c r="FK129" s="471"/>
      <c r="FL129" s="471"/>
      <c r="FM129" s="471"/>
      <c r="FN129" s="471"/>
      <c r="FO129" s="471"/>
      <c r="FP129" s="471"/>
      <c r="FQ129" s="471"/>
      <c r="FR129" s="471"/>
      <c r="FS129" s="471"/>
      <c r="FT129" s="471"/>
      <c r="FU129" s="471"/>
      <c r="FV129" s="471"/>
      <c r="FW129" s="471"/>
      <c r="FX129" s="471"/>
      <c r="FY129" s="471"/>
      <c r="FZ129" s="471"/>
      <c r="GA129" s="471"/>
      <c r="GB129" s="471"/>
      <c r="GC129" s="471"/>
      <c r="GD129" s="471"/>
      <c r="GE129" s="471"/>
      <c r="GF129" s="471"/>
      <c r="GG129" s="471"/>
      <c r="GH129" s="471"/>
      <c r="GI129" s="471"/>
      <c r="GJ129" s="471"/>
      <c r="GK129" s="471"/>
      <c r="GL129" s="471"/>
      <c r="GM129" s="471"/>
      <c r="GN129" s="471"/>
      <c r="GO129" s="471"/>
      <c r="GP129" s="471"/>
      <c r="GQ129" s="471"/>
      <c r="GR129" s="471"/>
      <c r="GS129" s="471"/>
      <c r="GT129" s="471"/>
      <c r="GU129" s="471"/>
      <c r="GV129" s="471"/>
      <c r="GW129" s="471"/>
      <c r="GX129" s="471"/>
      <c r="GY129" s="471"/>
      <c r="GZ129" s="471"/>
      <c r="HA129" s="471"/>
      <c r="HB129" s="471"/>
      <c r="HC129" s="471"/>
      <c r="HD129" s="471"/>
      <c r="HE129" s="471"/>
      <c r="HF129" s="471"/>
      <c r="HG129" s="471"/>
      <c r="HH129" s="471"/>
      <c r="HI129" s="471"/>
      <c r="HJ129" s="471"/>
      <c r="HK129" s="471"/>
      <c r="HL129" s="471"/>
      <c r="HM129" s="471"/>
      <c r="HN129" s="471"/>
      <c r="HO129" s="471"/>
      <c r="HP129" s="471"/>
      <c r="HQ129" s="471"/>
      <c r="HR129" s="471"/>
      <c r="HS129" s="471"/>
      <c r="HT129" s="471"/>
      <c r="HU129" s="471"/>
      <c r="HV129" s="471"/>
      <c r="HW129" s="471"/>
      <c r="HX129" s="471"/>
      <c r="HY129" s="471"/>
      <c r="HZ129" s="471"/>
      <c r="IA129" s="471"/>
      <c r="IB129" s="471"/>
      <c r="IC129" s="471"/>
      <c r="ID129" s="471"/>
      <c r="IE129" s="471"/>
      <c r="IF129" s="471"/>
      <c r="IG129" s="471"/>
      <c r="IH129" s="471"/>
      <c r="II129" s="471"/>
      <c r="IJ129" s="471"/>
      <c r="IK129" s="471"/>
      <c r="IL129" s="471"/>
      <c r="IM129" s="471"/>
      <c r="IN129" s="471"/>
      <c r="IO129" s="471"/>
      <c r="IP129" s="471"/>
      <c r="IQ129" s="471"/>
      <c r="IR129" s="471"/>
      <c r="IS129" s="471"/>
      <c r="IT129" s="471"/>
      <c r="IU129" s="471"/>
      <c r="IV129" s="471"/>
    </row>
    <row r="130" spans="1:256" ht="13.5" customHeight="1"/>
    <row r="131" spans="1:256" ht="25.5" customHeight="1"/>
    <row r="132" spans="1:256" s="141" customFormat="1" ht="36.75" customHeight="1">
      <c r="A132" s="471"/>
      <c r="B132" s="471"/>
      <c r="C132" s="471"/>
      <c r="D132" s="471"/>
      <c r="E132" s="471"/>
      <c r="F132" s="471"/>
      <c r="G132" s="471"/>
      <c r="H132" s="471"/>
      <c r="I132" s="471"/>
      <c r="J132" s="471"/>
      <c r="K132" s="471"/>
      <c r="L132" s="471"/>
      <c r="M132" s="471"/>
      <c r="N132" s="471"/>
      <c r="O132" s="471"/>
      <c r="P132" s="471"/>
      <c r="Q132" s="471"/>
      <c r="R132" s="471"/>
      <c r="S132" s="471"/>
      <c r="T132" s="471"/>
      <c r="U132" s="471"/>
      <c r="V132" s="471"/>
      <c r="W132" s="471"/>
      <c r="X132" s="471"/>
      <c r="Y132" s="471"/>
      <c r="Z132" s="471"/>
      <c r="AA132" s="471"/>
      <c r="AB132" s="471"/>
      <c r="AC132" s="471"/>
      <c r="AD132" s="471"/>
      <c r="AE132" s="471"/>
      <c r="AF132" s="471"/>
      <c r="AG132" s="471"/>
      <c r="AH132" s="471"/>
      <c r="AI132" s="471"/>
      <c r="AJ132" s="471"/>
      <c r="AK132" s="471"/>
      <c r="AL132" s="471"/>
      <c r="AM132" s="471"/>
      <c r="AN132" s="471"/>
      <c r="AO132" s="471"/>
      <c r="AP132" s="471"/>
      <c r="AQ132" s="471"/>
      <c r="AR132" s="471"/>
      <c r="AS132" s="471"/>
      <c r="AT132" s="471"/>
      <c r="AU132" s="471"/>
      <c r="AV132" s="471"/>
      <c r="AW132" s="471"/>
      <c r="AX132" s="471"/>
      <c r="AY132" s="471"/>
      <c r="AZ132" s="471"/>
      <c r="BA132" s="471"/>
      <c r="BB132" s="471"/>
      <c r="BC132" s="471"/>
      <c r="BD132" s="471"/>
      <c r="BE132" s="471"/>
      <c r="BF132" s="471"/>
      <c r="BG132" s="471"/>
      <c r="BH132" s="471"/>
      <c r="BI132" s="471"/>
      <c r="BJ132" s="471"/>
      <c r="BK132" s="471"/>
      <c r="BL132" s="471"/>
      <c r="BM132" s="471"/>
      <c r="BN132" s="471"/>
      <c r="BO132" s="471"/>
      <c r="BP132" s="471"/>
      <c r="BQ132" s="471"/>
      <c r="BR132" s="471"/>
      <c r="BS132" s="471"/>
      <c r="BT132" s="471"/>
      <c r="BU132" s="471"/>
      <c r="BV132" s="471"/>
      <c r="BW132" s="471"/>
      <c r="BX132" s="471"/>
      <c r="BY132" s="471"/>
      <c r="BZ132" s="471"/>
      <c r="CA132" s="471"/>
      <c r="CB132" s="471"/>
      <c r="CC132" s="471"/>
      <c r="CD132" s="471"/>
      <c r="CE132" s="471"/>
      <c r="CF132" s="471"/>
      <c r="CG132" s="471"/>
      <c r="CH132" s="471"/>
      <c r="CI132" s="471"/>
      <c r="CJ132" s="471"/>
      <c r="CK132" s="471"/>
      <c r="CL132" s="471"/>
      <c r="CM132" s="471"/>
      <c r="CN132" s="471"/>
      <c r="CO132" s="471"/>
      <c r="CP132" s="471"/>
      <c r="CQ132" s="471"/>
      <c r="CR132" s="471"/>
      <c r="CS132" s="471"/>
      <c r="CT132" s="471"/>
      <c r="CU132" s="471"/>
      <c r="CV132" s="471"/>
      <c r="CW132" s="471"/>
      <c r="CX132" s="471"/>
      <c r="CY132" s="471"/>
      <c r="CZ132" s="471"/>
      <c r="DA132" s="471"/>
      <c r="DB132" s="471"/>
      <c r="DC132" s="471"/>
      <c r="DD132" s="471"/>
      <c r="DE132" s="471"/>
      <c r="DF132" s="471"/>
      <c r="DG132" s="471"/>
      <c r="DH132" s="471"/>
      <c r="DI132" s="471"/>
      <c r="DJ132" s="471"/>
      <c r="DK132" s="471"/>
      <c r="DL132" s="471"/>
      <c r="DM132" s="471"/>
      <c r="DN132" s="471"/>
      <c r="DO132" s="471"/>
      <c r="DP132" s="471"/>
      <c r="DQ132" s="471"/>
      <c r="DR132" s="471"/>
      <c r="DS132" s="471"/>
      <c r="DT132" s="471"/>
      <c r="DU132" s="471"/>
      <c r="DV132" s="471"/>
      <c r="DW132" s="471"/>
      <c r="DX132" s="471"/>
      <c r="DY132" s="471"/>
      <c r="DZ132" s="471"/>
      <c r="EA132" s="471"/>
      <c r="EB132" s="471"/>
      <c r="EC132" s="471"/>
      <c r="ED132" s="471"/>
      <c r="EE132" s="471"/>
      <c r="EF132" s="471"/>
      <c r="EG132" s="471"/>
      <c r="EH132" s="471"/>
      <c r="EI132" s="471"/>
      <c r="EJ132" s="471"/>
      <c r="EK132" s="471"/>
      <c r="EL132" s="471"/>
      <c r="EM132" s="471"/>
      <c r="EN132" s="471"/>
      <c r="EO132" s="471"/>
      <c r="EP132" s="471"/>
      <c r="EQ132" s="471"/>
      <c r="ER132" s="471"/>
      <c r="ES132" s="471"/>
      <c r="ET132" s="471"/>
      <c r="EU132" s="471"/>
      <c r="EV132" s="471"/>
      <c r="EW132" s="471"/>
      <c r="EX132" s="471"/>
      <c r="EY132" s="471"/>
      <c r="EZ132" s="471"/>
      <c r="FA132" s="471"/>
      <c r="FB132" s="471"/>
      <c r="FC132" s="471"/>
      <c r="FD132" s="471"/>
      <c r="FE132" s="471"/>
      <c r="FF132" s="471"/>
      <c r="FG132" s="471"/>
      <c r="FH132" s="471"/>
      <c r="FI132" s="471"/>
      <c r="FJ132" s="471"/>
      <c r="FK132" s="471"/>
      <c r="FL132" s="471"/>
      <c r="FM132" s="471"/>
      <c r="FN132" s="471"/>
      <c r="FO132" s="471"/>
      <c r="FP132" s="471"/>
      <c r="FQ132" s="471"/>
      <c r="FR132" s="471"/>
      <c r="FS132" s="471"/>
      <c r="FT132" s="471"/>
      <c r="FU132" s="471"/>
      <c r="FV132" s="471"/>
      <c r="FW132" s="471"/>
      <c r="FX132" s="471"/>
      <c r="FY132" s="471"/>
      <c r="FZ132" s="471"/>
      <c r="GA132" s="471"/>
      <c r="GB132" s="471"/>
      <c r="GC132" s="471"/>
      <c r="GD132" s="471"/>
      <c r="GE132" s="471"/>
      <c r="GF132" s="471"/>
      <c r="GG132" s="471"/>
      <c r="GH132" s="471"/>
      <c r="GI132" s="471"/>
      <c r="GJ132" s="471"/>
      <c r="GK132" s="471"/>
      <c r="GL132" s="471"/>
      <c r="GM132" s="471"/>
      <c r="GN132" s="471"/>
      <c r="GO132" s="471"/>
      <c r="GP132" s="471"/>
      <c r="GQ132" s="471"/>
      <c r="GR132" s="471"/>
      <c r="GS132" s="471"/>
      <c r="GT132" s="471"/>
      <c r="GU132" s="471"/>
      <c r="GV132" s="471"/>
      <c r="GW132" s="471"/>
      <c r="GX132" s="471"/>
      <c r="GY132" s="471"/>
      <c r="GZ132" s="471"/>
      <c r="HA132" s="471"/>
      <c r="HB132" s="471"/>
      <c r="HC132" s="471"/>
      <c r="HD132" s="471"/>
      <c r="HE132" s="471"/>
      <c r="HF132" s="471"/>
      <c r="HG132" s="471"/>
      <c r="HH132" s="471"/>
      <c r="HI132" s="471"/>
      <c r="HJ132" s="471"/>
      <c r="HK132" s="471"/>
      <c r="HL132" s="471"/>
      <c r="HM132" s="471"/>
      <c r="HN132" s="471"/>
      <c r="HO132" s="471"/>
      <c r="HP132" s="471"/>
      <c r="HQ132" s="471"/>
      <c r="HR132" s="471"/>
      <c r="HS132" s="471"/>
      <c r="HT132" s="471"/>
      <c r="HU132" s="471"/>
      <c r="HV132" s="471"/>
      <c r="HW132" s="471"/>
      <c r="HX132" s="471"/>
      <c r="HY132" s="471"/>
      <c r="HZ132" s="471"/>
      <c r="IA132" s="471"/>
      <c r="IB132" s="471"/>
      <c r="IC132" s="471"/>
      <c r="ID132" s="471"/>
      <c r="IE132" s="471"/>
      <c r="IF132" s="471"/>
      <c r="IG132" s="471"/>
      <c r="IH132" s="471"/>
      <c r="II132" s="471"/>
      <c r="IJ132" s="471"/>
      <c r="IK132" s="471"/>
      <c r="IL132" s="471"/>
      <c r="IM132" s="471"/>
      <c r="IN132" s="471"/>
      <c r="IO132" s="471"/>
      <c r="IP132" s="471"/>
      <c r="IQ132" s="471"/>
      <c r="IR132" s="471"/>
      <c r="IS132" s="471"/>
      <c r="IT132" s="471"/>
      <c r="IU132" s="471"/>
      <c r="IV132" s="471"/>
    </row>
    <row r="133" spans="1:256" s="473" customFormat="1" ht="13.5" customHeight="1">
      <c r="A133" s="471"/>
      <c r="B133" s="471"/>
      <c r="C133" s="471"/>
      <c r="D133" s="471"/>
      <c r="E133" s="471"/>
      <c r="F133" s="471"/>
      <c r="G133" s="471"/>
      <c r="H133" s="471"/>
      <c r="I133" s="471"/>
      <c r="J133" s="471"/>
      <c r="K133" s="471"/>
      <c r="L133" s="471"/>
      <c r="M133" s="471"/>
      <c r="N133" s="471"/>
      <c r="O133" s="471"/>
      <c r="P133" s="471"/>
      <c r="Q133" s="471"/>
      <c r="R133" s="471"/>
      <c r="S133" s="471"/>
      <c r="T133" s="471"/>
      <c r="U133" s="471"/>
      <c r="V133" s="471"/>
      <c r="W133" s="471"/>
      <c r="X133" s="471"/>
      <c r="Y133" s="471"/>
      <c r="Z133" s="471"/>
      <c r="AA133" s="471"/>
      <c r="AB133" s="471"/>
      <c r="AC133" s="471"/>
      <c r="AD133" s="471"/>
      <c r="AE133" s="471"/>
      <c r="AF133" s="471"/>
      <c r="AG133" s="471"/>
      <c r="AH133" s="471"/>
      <c r="AI133" s="471"/>
      <c r="AJ133" s="471"/>
      <c r="AK133" s="471"/>
      <c r="AL133" s="471"/>
      <c r="AM133" s="471"/>
      <c r="AN133" s="471"/>
      <c r="AO133" s="471"/>
      <c r="AP133" s="471"/>
      <c r="AQ133" s="471"/>
      <c r="AR133" s="471"/>
      <c r="AS133" s="471"/>
      <c r="AT133" s="471"/>
      <c r="AU133" s="471"/>
      <c r="AV133" s="471"/>
      <c r="AW133" s="471"/>
      <c r="AX133" s="471"/>
      <c r="AY133" s="471"/>
      <c r="AZ133" s="471"/>
      <c r="BA133" s="471"/>
      <c r="BB133" s="471"/>
      <c r="BC133" s="471"/>
      <c r="BD133" s="471"/>
      <c r="BE133" s="471"/>
      <c r="BF133" s="471"/>
      <c r="BG133" s="471"/>
      <c r="BH133" s="471"/>
      <c r="BI133" s="471"/>
      <c r="BJ133" s="471"/>
      <c r="BK133" s="471"/>
      <c r="BL133" s="471"/>
      <c r="BM133" s="471"/>
      <c r="BN133" s="471"/>
      <c r="BO133" s="471"/>
      <c r="BP133" s="471"/>
      <c r="BQ133" s="471"/>
      <c r="BR133" s="471"/>
      <c r="BS133" s="471"/>
      <c r="BT133" s="471"/>
      <c r="BU133" s="471"/>
      <c r="BV133" s="471"/>
      <c r="BW133" s="471"/>
      <c r="BX133" s="471"/>
      <c r="BY133" s="471"/>
      <c r="BZ133" s="471"/>
      <c r="CA133" s="471"/>
      <c r="CB133" s="471"/>
      <c r="CC133" s="471"/>
      <c r="CD133" s="471"/>
      <c r="CE133" s="471"/>
      <c r="CF133" s="471"/>
      <c r="CG133" s="471"/>
      <c r="CH133" s="471"/>
      <c r="CI133" s="471"/>
      <c r="CJ133" s="471"/>
      <c r="CK133" s="471"/>
      <c r="CL133" s="471"/>
      <c r="CM133" s="471"/>
      <c r="CN133" s="471"/>
      <c r="CO133" s="471"/>
      <c r="CP133" s="471"/>
      <c r="CQ133" s="471"/>
      <c r="CR133" s="471"/>
      <c r="CS133" s="471"/>
      <c r="CT133" s="471"/>
      <c r="CU133" s="471"/>
      <c r="CV133" s="471"/>
      <c r="CW133" s="471"/>
      <c r="CX133" s="471"/>
      <c r="CY133" s="471"/>
      <c r="CZ133" s="471"/>
      <c r="DA133" s="471"/>
      <c r="DB133" s="471"/>
      <c r="DC133" s="471"/>
      <c r="DD133" s="471"/>
      <c r="DE133" s="471"/>
      <c r="DF133" s="471"/>
      <c r="DG133" s="471"/>
      <c r="DH133" s="471"/>
      <c r="DI133" s="471"/>
      <c r="DJ133" s="471"/>
      <c r="DK133" s="471"/>
      <c r="DL133" s="471"/>
      <c r="DM133" s="471"/>
      <c r="DN133" s="471"/>
      <c r="DO133" s="471"/>
      <c r="DP133" s="471"/>
      <c r="DQ133" s="471"/>
      <c r="DR133" s="471"/>
      <c r="DS133" s="471"/>
      <c r="DT133" s="471"/>
      <c r="DU133" s="471"/>
      <c r="DV133" s="471"/>
      <c r="DW133" s="471"/>
      <c r="DX133" s="471"/>
      <c r="DY133" s="471"/>
      <c r="DZ133" s="471"/>
      <c r="EA133" s="471"/>
      <c r="EB133" s="471"/>
      <c r="EC133" s="471"/>
      <c r="ED133" s="471"/>
      <c r="EE133" s="471"/>
      <c r="EF133" s="471"/>
      <c r="EG133" s="471"/>
      <c r="EH133" s="471"/>
      <c r="EI133" s="471"/>
      <c r="EJ133" s="471"/>
      <c r="EK133" s="471"/>
      <c r="EL133" s="471"/>
      <c r="EM133" s="471"/>
      <c r="EN133" s="471"/>
      <c r="EO133" s="471"/>
      <c r="EP133" s="471"/>
      <c r="EQ133" s="471"/>
      <c r="ER133" s="471"/>
      <c r="ES133" s="471"/>
      <c r="ET133" s="471"/>
      <c r="EU133" s="471"/>
      <c r="EV133" s="471"/>
      <c r="EW133" s="471"/>
      <c r="EX133" s="471"/>
      <c r="EY133" s="471"/>
      <c r="EZ133" s="471"/>
      <c r="FA133" s="471"/>
      <c r="FB133" s="471"/>
      <c r="FC133" s="471"/>
      <c r="FD133" s="471"/>
      <c r="FE133" s="471"/>
      <c r="FF133" s="471"/>
      <c r="FG133" s="471"/>
      <c r="FH133" s="471"/>
      <c r="FI133" s="471"/>
      <c r="FJ133" s="471"/>
      <c r="FK133" s="471"/>
      <c r="FL133" s="471"/>
      <c r="FM133" s="471"/>
      <c r="FN133" s="471"/>
      <c r="FO133" s="471"/>
      <c r="FP133" s="471"/>
      <c r="FQ133" s="471"/>
      <c r="FR133" s="471"/>
      <c r="FS133" s="471"/>
      <c r="FT133" s="471"/>
      <c r="FU133" s="471"/>
      <c r="FV133" s="471"/>
      <c r="FW133" s="471"/>
      <c r="FX133" s="471"/>
      <c r="FY133" s="471"/>
      <c r="FZ133" s="471"/>
      <c r="GA133" s="471"/>
      <c r="GB133" s="471"/>
      <c r="GC133" s="471"/>
      <c r="GD133" s="471"/>
      <c r="GE133" s="471"/>
      <c r="GF133" s="471"/>
      <c r="GG133" s="471"/>
      <c r="GH133" s="471"/>
      <c r="GI133" s="471"/>
      <c r="GJ133" s="471"/>
      <c r="GK133" s="471"/>
      <c r="GL133" s="471"/>
      <c r="GM133" s="471"/>
      <c r="GN133" s="471"/>
      <c r="GO133" s="471"/>
      <c r="GP133" s="471"/>
      <c r="GQ133" s="471"/>
      <c r="GR133" s="471"/>
      <c r="GS133" s="471"/>
      <c r="GT133" s="471"/>
      <c r="GU133" s="471"/>
      <c r="GV133" s="471"/>
      <c r="GW133" s="471"/>
      <c r="GX133" s="471"/>
      <c r="GY133" s="471"/>
      <c r="GZ133" s="471"/>
      <c r="HA133" s="471"/>
      <c r="HB133" s="471"/>
      <c r="HC133" s="471"/>
      <c r="HD133" s="471"/>
      <c r="HE133" s="471"/>
      <c r="HF133" s="471"/>
      <c r="HG133" s="471"/>
      <c r="HH133" s="471"/>
      <c r="HI133" s="471"/>
      <c r="HJ133" s="471"/>
      <c r="HK133" s="471"/>
      <c r="HL133" s="471"/>
      <c r="HM133" s="471"/>
      <c r="HN133" s="471"/>
      <c r="HO133" s="471"/>
      <c r="HP133" s="471"/>
      <c r="HQ133" s="471"/>
      <c r="HR133" s="471"/>
      <c r="HS133" s="471"/>
      <c r="HT133" s="471"/>
      <c r="HU133" s="471"/>
      <c r="HV133" s="471"/>
      <c r="HW133" s="471"/>
      <c r="HX133" s="471"/>
      <c r="HY133" s="471"/>
      <c r="HZ133" s="471"/>
      <c r="IA133" s="471"/>
      <c r="IB133" s="471"/>
      <c r="IC133" s="471"/>
      <c r="ID133" s="471"/>
      <c r="IE133" s="471"/>
      <c r="IF133" s="471"/>
      <c r="IG133" s="471"/>
      <c r="IH133" s="471"/>
      <c r="II133" s="471"/>
      <c r="IJ133" s="471"/>
      <c r="IK133" s="471"/>
      <c r="IL133" s="471"/>
      <c r="IM133" s="471"/>
      <c r="IN133" s="471"/>
      <c r="IO133" s="471"/>
      <c r="IP133" s="471"/>
      <c r="IQ133" s="471"/>
      <c r="IR133" s="471"/>
      <c r="IS133" s="471"/>
      <c r="IT133" s="471"/>
      <c r="IU133" s="471"/>
      <c r="IV133" s="471"/>
    </row>
    <row r="134" spans="1:256" s="473" customFormat="1" ht="13.5" customHeight="1">
      <c r="A134" s="471"/>
      <c r="B134" s="471"/>
      <c r="C134" s="471"/>
      <c r="D134" s="471"/>
      <c r="E134" s="471"/>
      <c r="F134" s="471"/>
      <c r="G134" s="471"/>
      <c r="H134" s="471"/>
      <c r="I134" s="471"/>
      <c r="J134" s="471"/>
      <c r="K134" s="471"/>
      <c r="L134" s="471"/>
      <c r="M134" s="471"/>
      <c r="N134" s="471"/>
      <c r="O134" s="471"/>
      <c r="P134" s="471"/>
      <c r="Q134" s="471"/>
      <c r="R134" s="471"/>
      <c r="S134" s="471"/>
      <c r="T134" s="471"/>
      <c r="U134" s="471"/>
      <c r="V134" s="471"/>
      <c r="W134" s="471"/>
      <c r="X134" s="471"/>
      <c r="Y134" s="471"/>
      <c r="Z134" s="471"/>
      <c r="AA134" s="471"/>
      <c r="AB134" s="471"/>
      <c r="AC134" s="471"/>
      <c r="AD134" s="471"/>
      <c r="AE134" s="471"/>
      <c r="AF134" s="471"/>
      <c r="AG134" s="471"/>
      <c r="AH134" s="471"/>
      <c r="AI134" s="471"/>
      <c r="AJ134" s="471"/>
      <c r="AK134" s="471"/>
      <c r="AL134" s="471"/>
      <c r="AM134" s="471"/>
      <c r="AN134" s="471"/>
      <c r="AO134" s="471"/>
      <c r="AP134" s="471"/>
      <c r="AQ134" s="471"/>
      <c r="AR134" s="471"/>
      <c r="AS134" s="471"/>
      <c r="AT134" s="471"/>
      <c r="AU134" s="471"/>
      <c r="AV134" s="471"/>
      <c r="AW134" s="471"/>
      <c r="AX134" s="471"/>
      <c r="AY134" s="471"/>
      <c r="AZ134" s="471"/>
      <c r="BA134" s="471"/>
      <c r="BB134" s="471"/>
      <c r="BC134" s="471"/>
      <c r="BD134" s="471"/>
      <c r="BE134" s="471"/>
      <c r="BF134" s="471"/>
      <c r="BG134" s="471"/>
      <c r="BH134" s="471"/>
      <c r="BI134" s="471"/>
      <c r="BJ134" s="471"/>
      <c r="BK134" s="471"/>
      <c r="BL134" s="471"/>
      <c r="BM134" s="471"/>
      <c r="BN134" s="471"/>
      <c r="BO134" s="471"/>
      <c r="BP134" s="471"/>
      <c r="BQ134" s="471"/>
      <c r="BR134" s="471"/>
      <c r="BS134" s="471"/>
      <c r="BT134" s="471"/>
      <c r="BU134" s="471"/>
      <c r="BV134" s="471"/>
      <c r="BW134" s="471"/>
      <c r="BX134" s="471"/>
      <c r="BY134" s="471"/>
      <c r="BZ134" s="471"/>
      <c r="CA134" s="471"/>
      <c r="CB134" s="471"/>
      <c r="CC134" s="471"/>
      <c r="CD134" s="471"/>
      <c r="CE134" s="471"/>
      <c r="CF134" s="471"/>
      <c r="CG134" s="471"/>
      <c r="CH134" s="471"/>
      <c r="CI134" s="471"/>
      <c r="CJ134" s="471"/>
      <c r="CK134" s="471"/>
      <c r="CL134" s="471"/>
      <c r="CM134" s="471"/>
      <c r="CN134" s="471"/>
      <c r="CO134" s="471"/>
      <c r="CP134" s="471"/>
      <c r="CQ134" s="471"/>
      <c r="CR134" s="471"/>
      <c r="CS134" s="471"/>
      <c r="CT134" s="471"/>
      <c r="CU134" s="471"/>
      <c r="CV134" s="471"/>
      <c r="CW134" s="471"/>
      <c r="CX134" s="471"/>
      <c r="CY134" s="471"/>
      <c r="CZ134" s="471"/>
      <c r="DA134" s="471"/>
      <c r="DB134" s="471"/>
      <c r="DC134" s="471"/>
      <c r="DD134" s="471"/>
      <c r="DE134" s="471"/>
      <c r="DF134" s="471"/>
      <c r="DG134" s="471"/>
      <c r="DH134" s="471"/>
      <c r="DI134" s="471"/>
      <c r="DJ134" s="471"/>
      <c r="DK134" s="471"/>
      <c r="DL134" s="471"/>
      <c r="DM134" s="471"/>
      <c r="DN134" s="471"/>
      <c r="DO134" s="471"/>
      <c r="DP134" s="471"/>
      <c r="DQ134" s="471"/>
      <c r="DR134" s="471"/>
      <c r="DS134" s="471"/>
      <c r="DT134" s="471"/>
      <c r="DU134" s="471"/>
      <c r="DV134" s="471"/>
      <c r="DW134" s="471"/>
      <c r="DX134" s="471"/>
      <c r="DY134" s="471"/>
      <c r="DZ134" s="471"/>
      <c r="EA134" s="471"/>
      <c r="EB134" s="471"/>
      <c r="EC134" s="471"/>
      <c r="ED134" s="471"/>
      <c r="EE134" s="471"/>
      <c r="EF134" s="471"/>
      <c r="EG134" s="471"/>
      <c r="EH134" s="471"/>
      <c r="EI134" s="471"/>
      <c r="EJ134" s="471"/>
      <c r="EK134" s="471"/>
      <c r="EL134" s="471"/>
      <c r="EM134" s="471"/>
      <c r="EN134" s="471"/>
      <c r="EO134" s="471"/>
      <c r="EP134" s="471"/>
      <c r="EQ134" s="471"/>
      <c r="ER134" s="471"/>
      <c r="ES134" s="471"/>
      <c r="ET134" s="471"/>
      <c r="EU134" s="471"/>
      <c r="EV134" s="471"/>
      <c r="EW134" s="471"/>
      <c r="EX134" s="471"/>
      <c r="EY134" s="471"/>
      <c r="EZ134" s="471"/>
      <c r="FA134" s="471"/>
      <c r="FB134" s="471"/>
      <c r="FC134" s="471"/>
      <c r="FD134" s="471"/>
      <c r="FE134" s="471"/>
      <c r="FF134" s="471"/>
      <c r="FG134" s="471"/>
      <c r="FH134" s="471"/>
      <c r="FI134" s="471"/>
      <c r="FJ134" s="471"/>
      <c r="FK134" s="471"/>
      <c r="FL134" s="471"/>
      <c r="FM134" s="471"/>
      <c r="FN134" s="471"/>
      <c r="FO134" s="471"/>
      <c r="FP134" s="471"/>
      <c r="FQ134" s="471"/>
      <c r="FR134" s="471"/>
      <c r="FS134" s="471"/>
      <c r="FT134" s="471"/>
      <c r="FU134" s="471"/>
      <c r="FV134" s="471"/>
      <c r="FW134" s="471"/>
      <c r="FX134" s="471"/>
      <c r="FY134" s="471"/>
      <c r="FZ134" s="471"/>
      <c r="GA134" s="471"/>
      <c r="GB134" s="471"/>
      <c r="GC134" s="471"/>
      <c r="GD134" s="471"/>
      <c r="GE134" s="471"/>
      <c r="GF134" s="471"/>
      <c r="GG134" s="471"/>
      <c r="GH134" s="471"/>
      <c r="GI134" s="471"/>
      <c r="GJ134" s="471"/>
      <c r="GK134" s="471"/>
      <c r="GL134" s="471"/>
      <c r="GM134" s="471"/>
      <c r="GN134" s="471"/>
      <c r="GO134" s="471"/>
      <c r="GP134" s="471"/>
      <c r="GQ134" s="471"/>
      <c r="GR134" s="471"/>
      <c r="GS134" s="471"/>
      <c r="GT134" s="471"/>
      <c r="GU134" s="471"/>
      <c r="GV134" s="471"/>
      <c r="GW134" s="471"/>
      <c r="GX134" s="471"/>
      <c r="GY134" s="471"/>
      <c r="GZ134" s="471"/>
      <c r="HA134" s="471"/>
      <c r="HB134" s="471"/>
      <c r="HC134" s="471"/>
      <c r="HD134" s="471"/>
      <c r="HE134" s="471"/>
      <c r="HF134" s="471"/>
      <c r="HG134" s="471"/>
      <c r="HH134" s="471"/>
      <c r="HI134" s="471"/>
      <c r="HJ134" s="471"/>
      <c r="HK134" s="471"/>
      <c r="HL134" s="471"/>
      <c r="HM134" s="471"/>
      <c r="HN134" s="471"/>
      <c r="HO134" s="471"/>
      <c r="HP134" s="471"/>
      <c r="HQ134" s="471"/>
      <c r="HR134" s="471"/>
      <c r="HS134" s="471"/>
      <c r="HT134" s="471"/>
      <c r="HU134" s="471"/>
      <c r="HV134" s="471"/>
      <c r="HW134" s="471"/>
      <c r="HX134" s="471"/>
      <c r="HY134" s="471"/>
      <c r="HZ134" s="471"/>
      <c r="IA134" s="471"/>
      <c r="IB134" s="471"/>
      <c r="IC134" s="471"/>
      <c r="ID134" s="471"/>
      <c r="IE134" s="471"/>
      <c r="IF134" s="471"/>
      <c r="IG134" s="471"/>
      <c r="IH134" s="471"/>
      <c r="II134" s="471"/>
      <c r="IJ134" s="471"/>
      <c r="IK134" s="471"/>
      <c r="IL134" s="471"/>
      <c r="IM134" s="471"/>
      <c r="IN134" s="471"/>
      <c r="IO134" s="471"/>
      <c r="IP134" s="471"/>
      <c r="IQ134" s="471"/>
      <c r="IR134" s="471"/>
      <c r="IS134" s="471"/>
      <c r="IT134" s="471"/>
      <c r="IU134" s="471"/>
      <c r="IV134" s="471"/>
    </row>
    <row r="135" spans="1:256" s="473" customFormat="1" ht="13.5" customHeight="1">
      <c r="A135" s="471"/>
      <c r="B135" s="471"/>
      <c r="C135" s="471"/>
      <c r="D135" s="471"/>
      <c r="E135" s="471"/>
      <c r="F135" s="471"/>
      <c r="G135" s="471"/>
      <c r="H135" s="471"/>
      <c r="I135" s="471"/>
      <c r="J135" s="471"/>
      <c r="K135" s="471"/>
      <c r="L135" s="471"/>
      <c r="M135" s="471"/>
      <c r="N135" s="471"/>
      <c r="O135" s="471"/>
      <c r="P135" s="471"/>
      <c r="Q135" s="471"/>
      <c r="R135" s="471"/>
      <c r="S135" s="471"/>
      <c r="T135" s="471"/>
      <c r="U135" s="471"/>
      <c r="V135" s="471"/>
      <c r="W135" s="471"/>
      <c r="X135" s="471"/>
      <c r="Y135" s="471"/>
      <c r="Z135" s="471"/>
      <c r="AA135" s="471"/>
      <c r="AB135" s="471"/>
      <c r="AC135" s="471"/>
      <c r="AD135" s="471"/>
      <c r="AE135" s="471"/>
      <c r="AF135" s="471"/>
      <c r="AG135" s="471"/>
      <c r="AH135" s="471"/>
      <c r="AI135" s="471"/>
      <c r="AJ135" s="471"/>
      <c r="AK135" s="471"/>
      <c r="AL135" s="471"/>
      <c r="AM135" s="471"/>
      <c r="AN135" s="471"/>
      <c r="AO135" s="471"/>
      <c r="AP135" s="471"/>
      <c r="AQ135" s="471"/>
      <c r="AR135" s="471"/>
      <c r="AS135" s="471"/>
      <c r="AT135" s="471"/>
      <c r="AU135" s="471"/>
      <c r="AV135" s="471"/>
      <c r="AW135" s="471"/>
      <c r="AX135" s="471"/>
      <c r="AY135" s="471"/>
      <c r="AZ135" s="471"/>
      <c r="BA135" s="471"/>
      <c r="BB135" s="471"/>
      <c r="BC135" s="471"/>
      <c r="BD135" s="471"/>
      <c r="BE135" s="471"/>
      <c r="BF135" s="471"/>
      <c r="BG135" s="471"/>
      <c r="BH135" s="471"/>
      <c r="BI135" s="471"/>
      <c r="BJ135" s="471"/>
      <c r="BK135" s="471"/>
      <c r="BL135" s="471"/>
      <c r="BM135" s="471"/>
      <c r="BN135" s="471"/>
      <c r="BO135" s="471"/>
      <c r="BP135" s="471"/>
      <c r="BQ135" s="471"/>
      <c r="BR135" s="471"/>
      <c r="BS135" s="471"/>
      <c r="BT135" s="471"/>
      <c r="BU135" s="471"/>
      <c r="BV135" s="471"/>
      <c r="BW135" s="471"/>
      <c r="BX135" s="471"/>
      <c r="BY135" s="471"/>
      <c r="BZ135" s="471"/>
      <c r="CA135" s="471"/>
      <c r="CB135" s="471"/>
      <c r="CC135" s="471"/>
      <c r="CD135" s="471"/>
      <c r="CE135" s="471"/>
      <c r="CF135" s="471"/>
      <c r="CG135" s="471"/>
      <c r="CH135" s="471"/>
      <c r="CI135" s="471"/>
      <c r="CJ135" s="471"/>
      <c r="CK135" s="471"/>
      <c r="CL135" s="471"/>
      <c r="CM135" s="471"/>
      <c r="CN135" s="471"/>
      <c r="CO135" s="471"/>
      <c r="CP135" s="471"/>
      <c r="CQ135" s="471"/>
      <c r="CR135" s="471"/>
      <c r="CS135" s="471"/>
      <c r="CT135" s="471"/>
      <c r="CU135" s="471"/>
      <c r="CV135" s="471"/>
      <c r="CW135" s="471"/>
      <c r="CX135" s="471"/>
      <c r="CY135" s="471"/>
      <c r="CZ135" s="471"/>
      <c r="DA135" s="471"/>
      <c r="DB135" s="471"/>
      <c r="DC135" s="471"/>
      <c r="DD135" s="471"/>
      <c r="DE135" s="471"/>
      <c r="DF135" s="471"/>
      <c r="DG135" s="471"/>
      <c r="DH135" s="471"/>
      <c r="DI135" s="471"/>
      <c r="DJ135" s="471"/>
      <c r="DK135" s="471"/>
      <c r="DL135" s="471"/>
      <c r="DM135" s="471"/>
      <c r="DN135" s="471"/>
      <c r="DO135" s="471"/>
      <c r="DP135" s="471"/>
      <c r="DQ135" s="471"/>
      <c r="DR135" s="471"/>
      <c r="DS135" s="471"/>
      <c r="DT135" s="471"/>
      <c r="DU135" s="471"/>
      <c r="DV135" s="471"/>
      <c r="DW135" s="471"/>
      <c r="DX135" s="471"/>
      <c r="DY135" s="471"/>
      <c r="DZ135" s="471"/>
      <c r="EA135" s="471"/>
      <c r="EB135" s="471"/>
      <c r="EC135" s="471"/>
      <c r="ED135" s="471"/>
      <c r="EE135" s="471"/>
      <c r="EF135" s="471"/>
      <c r="EG135" s="471"/>
      <c r="EH135" s="471"/>
      <c r="EI135" s="471"/>
      <c r="EJ135" s="471"/>
      <c r="EK135" s="471"/>
      <c r="EL135" s="471"/>
      <c r="EM135" s="471"/>
      <c r="EN135" s="471"/>
      <c r="EO135" s="471"/>
      <c r="EP135" s="471"/>
      <c r="EQ135" s="471"/>
      <c r="ER135" s="471"/>
      <c r="ES135" s="471"/>
      <c r="ET135" s="471"/>
      <c r="EU135" s="471"/>
      <c r="EV135" s="471"/>
      <c r="EW135" s="471"/>
      <c r="EX135" s="471"/>
      <c r="EY135" s="471"/>
      <c r="EZ135" s="471"/>
      <c r="FA135" s="471"/>
      <c r="FB135" s="471"/>
      <c r="FC135" s="471"/>
      <c r="FD135" s="471"/>
      <c r="FE135" s="471"/>
      <c r="FF135" s="471"/>
      <c r="FG135" s="471"/>
      <c r="FH135" s="471"/>
      <c r="FI135" s="471"/>
      <c r="FJ135" s="471"/>
      <c r="FK135" s="471"/>
      <c r="FL135" s="471"/>
      <c r="FM135" s="471"/>
      <c r="FN135" s="471"/>
      <c r="FO135" s="471"/>
      <c r="FP135" s="471"/>
      <c r="FQ135" s="471"/>
      <c r="FR135" s="471"/>
      <c r="FS135" s="471"/>
      <c r="FT135" s="471"/>
      <c r="FU135" s="471"/>
      <c r="FV135" s="471"/>
      <c r="FW135" s="471"/>
      <c r="FX135" s="471"/>
      <c r="FY135" s="471"/>
      <c r="FZ135" s="471"/>
      <c r="GA135" s="471"/>
      <c r="GB135" s="471"/>
      <c r="GC135" s="471"/>
      <c r="GD135" s="471"/>
      <c r="GE135" s="471"/>
      <c r="GF135" s="471"/>
      <c r="GG135" s="471"/>
      <c r="GH135" s="471"/>
      <c r="GI135" s="471"/>
      <c r="GJ135" s="471"/>
      <c r="GK135" s="471"/>
      <c r="GL135" s="471"/>
      <c r="GM135" s="471"/>
      <c r="GN135" s="471"/>
      <c r="GO135" s="471"/>
      <c r="GP135" s="471"/>
      <c r="GQ135" s="471"/>
      <c r="GR135" s="471"/>
      <c r="GS135" s="471"/>
      <c r="GT135" s="471"/>
      <c r="GU135" s="471"/>
      <c r="GV135" s="471"/>
      <c r="GW135" s="471"/>
      <c r="GX135" s="471"/>
      <c r="GY135" s="471"/>
      <c r="GZ135" s="471"/>
      <c r="HA135" s="471"/>
      <c r="HB135" s="471"/>
      <c r="HC135" s="471"/>
      <c r="HD135" s="471"/>
      <c r="HE135" s="471"/>
      <c r="HF135" s="471"/>
      <c r="HG135" s="471"/>
      <c r="HH135" s="471"/>
      <c r="HI135" s="471"/>
      <c r="HJ135" s="471"/>
      <c r="HK135" s="471"/>
      <c r="HL135" s="471"/>
      <c r="HM135" s="471"/>
      <c r="HN135" s="471"/>
      <c r="HO135" s="471"/>
      <c r="HP135" s="471"/>
      <c r="HQ135" s="471"/>
      <c r="HR135" s="471"/>
      <c r="HS135" s="471"/>
      <c r="HT135" s="471"/>
      <c r="HU135" s="471"/>
      <c r="HV135" s="471"/>
      <c r="HW135" s="471"/>
      <c r="HX135" s="471"/>
      <c r="HY135" s="471"/>
      <c r="HZ135" s="471"/>
      <c r="IA135" s="471"/>
      <c r="IB135" s="471"/>
      <c r="IC135" s="471"/>
      <c r="ID135" s="471"/>
      <c r="IE135" s="471"/>
      <c r="IF135" s="471"/>
      <c r="IG135" s="471"/>
      <c r="IH135" s="471"/>
      <c r="II135" s="471"/>
      <c r="IJ135" s="471"/>
      <c r="IK135" s="471"/>
      <c r="IL135" s="471"/>
      <c r="IM135" s="471"/>
      <c r="IN135" s="471"/>
      <c r="IO135" s="471"/>
      <c r="IP135" s="471"/>
      <c r="IQ135" s="471"/>
      <c r="IR135" s="471"/>
      <c r="IS135" s="471"/>
      <c r="IT135" s="471"/>
      <c r="IU135" s="471"/>
      <c r="IV135" s="471"/>
    </row>
    <row r="136" spans="1:256" s="473" customFormat="1" ht="13.5" customHeight="1">
      <c r="A136" s="471"/>
      <c r="B136" s="471"/>
      <c r="C136" s="471"/>
      <c r="D136" s="471"/>
      <c r="E136" s="471"/>
      <c r="F136" s="471"/>
      <c r="G136" s="471"/>
      <c r="H136" s="471"/>
      <c r="I136" s="471"/>
      <c r="J136" s="471"/>
      <c r="K136" s="471"/>
      <c r="L136" s="471"/>
      <c r="M136" s="471"/>
      <c r="N136" s="471"/>
      <c r="O136" s="471"/>
      <c r="P136" s="471"/>
      <c r="Q136" s="471"/>
      <c r="R136" s="471"/>
      <c r="S136" s="471"/>
      <c r="T136" s="471"/>
      <c r="U136" s="471"/>
      <c r="V136" s="471"/>
      <c r="W136" s="471"/>
      <c r="X136" s="471"/>
      <c r="Y136" s="471"/>
      <c r="Z136" s="471"/>
      <c r="AA136" s="471"/>
      <c r="AB136" s="471"/>
      <c r="AC136" s="471"/>
      <c r="AD136" s="471"/>
      <c r="AE136" s="471"/>
      <c r="AF136" s="471"/>
      <c r="AG136" s="471"/>
      <c r="AH136" s="471"/>
      <c r="AI136" s="471"/>
      <c r="AJ136" s="471"/>
      <c r="AK136" s="471"/>
      <c r="AL136" s="471"/>
      <c r="AM136" s="471"/>
      <c r="AN136" s="471"/>
      <c r="AO136" s="471"/>
      <c r="AP136" s="471"/>
      <c r="AQ136" s="471"/>
      <c r="AR136" s="471"/>
      <c r="AS136" s="471"/>
      <c r="AT136" s="471"/>
      <c r="AU136" s="471"/>
      <c r="AV136" s="471"/>
      <c r="AW136" s="471"/>
      <c r="AX136" s="471"/>
      <c r="AY136" s="471"/>
      <c r="AZ136" s="471"/>
      <c r="BA136" s="471"/>
      <c r="BB136" s="471"/>
      <c r="BC136" s="471"/>
      <c r="BD136" s="471"/>
      <c r="BE136" s="471"/>
      <c r="BF136" s="471"/>
      <c r="BG136" s="471"/>
      <c r="BH136" s="471"/>
      <c r="BI136" s="471"/>
      <c r="BJ136" s="471"/>
      <c r="BK136" s="471"/>
      <c r="BL136" s="471"/>
      <c r="BM136" s="471"/>
      <c r="BN136" s="471"/>
      <c r="BO136" s="471"/>
      <c r="BP136" s="471"/>
      <c r="BQ136" s="471"/>
      <c r="BR136" s="471"/>
      <c r="BS136" s="471"/>
      <c r="BT136" s="471"/>
      <c r="BU136" s="471"/>
      <c r="BV136" s="471"/>
      <c r="BW136" s="471"/>
      <c r="BX136" s="471"/>
      <c r="BY136" s="471"/>
      <c r="BZ136" s="471"/>
      <c r="CA136" s="471"/>
      <c r="CB136" s="471"/>
      <c r="CC136" s="471"/>
      <c r="CD136" s="471"/>
      <c r="CE136" s="471"/>
      <c r="CF136" s="471"/>
      <c r="CG136" s="471"/>
      <c r="CH136" s="471"/>
      <c r="CI136" s="471"/>
      <c r="CJ136" s="471"/>
      <c r="CK136" s="471"/>
      <c r="CL136" s="471"/>
      <c r="CM136" s="471"/>
      <c r="CN136" s="471"/>
      <c r="CO136" s="471"/>
      <c r="CP136" s="471"/>
      <c r="CQ136" s="471"/>
      <c r="CR136" s="471"/>
      <c r="CS136" s="471"/>
      <c r="CT136" s="471"/>
      <c r="CU136" s="471"/>
      <c r="CV136" s="471"/>
      <c r="CW136" s="471"/>
      <c r="CX136" s="471"/>
      <c r="CY136" s="471"/>
      <c r="CZ136" s="471"/>
      <c r="DA136" s="471"/>
      <c r="DB136" s="471"/>
      <c r="DC136" s="471"/>
      <c r="DD136" s="471"/>
      <c r="DE136" s="471"/>
      <c r="DF136" s="471"/>
      <c r="DG136" s="471"/>
      <c r="DH136" s="471"/>
      <c r="DI136" s="471"/>
      <c r="DJ136" s="471"/>
      <c r="DK136" s="471"/>
      <c r="DL136" s="471"/>
      <c r="DM136" s="471"/>
      <c r="DN136" s="471"/>
      <c r="DO136" s="471"/>
      <c r="DP136" s="471"/>
      <c r="DQ136" s="471"/>
      <c r="DR136" s="471"/>
      <c r="DS136" s="471"/>
      <c r="DT136" s="471"/>
      <c r="DU136" s="471"/>
      <c r="DV136" s="471"/>
      <c r="DW136" s="471"/>
      <c r="DX136" s="471"/>
      <c r="DY136" s="471"/>
      <c r="DZ136" s="471"/>
      <c r="EA136" s="471"/>
      <c r="EB136" s="471"/>
      <c r="EC136" s="471"/>
      <c r="ED136" s="471"/>
      <c r="EE136" s="471"/>
      <c r="EF136" s="471"/>
      <c r="EG136" s="471"/>
      <c r="EH136" s="471"/>
      <c r="EI136" s="471"/>
      <c r="EJ136" s="471"/>
      <c r="EK136" s="471"/>
      <c r="EL136" s="471"/>
      <c r="EM136" s="471"/>
      <c r="EN136" s="471"/>
      <c r="EO136" s="471"/>
      <c r="EP136" s="471"/>
      <c r="EQ136" s="471"/>
      <c r="ER136" s="471"/>
      <c r="ES136" s="471"/>
      <c r="ET136" s="471"/>
      <c r="EU136" s="471"/>
      <c r="EV136" s="471"/>
      <c r="EW136" s="471"/>
      <c r="EX136" s="471"/>
      <c r="EY136" s="471"/>
      <c r="EZ136" s="471"/>
      <c r="FA136" s="471"/>
      <c r="FB136" s="471"/>
      <c r="FC136" s="471"/>
      <c r="FD136" s="471"/>
      <c r="FE136" s="471"/>
      <c r="FF136" s="471"/>
      <c r="FG136" s="471"/>
      <c r="FH136" s="471"/>
      <c r="FI136" s="471"/>
      <c r="FJ136" s="471"/>
      <c r="FK136" s="471"/>
      <c r="FL136" s="471"/>
      <c r="FM136" s="471"/>
      <c r="FN136" s="471"/>
      <c r="FO136" s="471"/>
      <c r="FP136" s="471"/>
      <c r="FQ136" s="471"/>
      <c r="FR136" s="471"/>
      <c r="FS136" s="471"/>
      <c r="FT136" s="471"/>
      <c r="FU136" s="471"/>
      <c r="FV136" s="471"/>
      <c r="FW136" s="471"/>
      <c r="FX136" s="471"/>
      <c r="FY136" s="471"/>
      <c r="FZ136" s="471"/>
      <c r="GA136" s="471"/>
      <c r="GB136" s="471"/>
      <c r="GC136" s="471"/>
      <c r="GD136" s="471"/>
      <c r="GE136" s="471"/>
      <c r="GF136" s="471"/>
      <c r="GG136" s="471"/>
      <c r="GH136" s="471"/>
      <c r="GI136" s="471"/>
      <c r="GJ136" s="471"/>
      <c r="GK136" s="471"/>
      <c r="GL136" s="471"/>
      <c r="GM136" s="471"/>
      <c r="GN136" s="471"/>
      <c r="GO136" s="471"/>
      <c r="GP136" s="471"/>
      <c r="GQ136" s="471"/>
      <c r="GR136" s="471"/>
      <c r="GS136" s="471"/>
      <c r="GT136" s="471"/>
      <c r="GU136" s="471"/>
      <c r="GV136" s="471"/>
      <c r="GW136" s="471"/>
      <c r="GX136" s="471"/>
      <c r="GY136" s="471"/>
      <c r="GZ136" s="471"/>
      <c r="HA136" s="471"/>
      <c r="HB136" s="471"/>
      <c r="HC136" s="471"/>
      <c r="HD136" s="471"/>
      <c r="HE136" s="471"/>
      <c r="HF136" s="471"/>
      <c r="HG136" s="471"/>
      <c r="HH136" s="471"/>
      <c r="HI136" s="471"/>
      <c r="HJ136" s="471"/>
      <c r="HK136" s="471"/>
      <c r="HL136" s="471"/>
      <c r="HM136" s="471"/>
      <c r="HN136" s="471"/>
      <c r="HO136" s="471"/>
      <c r="HP136" s="471"/>
      <c r="HQ136" s="471"/>
      <c r="HR136" s="471"/>
      <c r="HS136" s="471"/>
      <c r="HT136" s="471"/>
      <c r="HU136" s="471"/>
      <c r="HV136" s="471"/>
      <c r="HW136" s="471"/>
      <c r="HX136" s="471"/>
      <c r="HY136" s="471"/>
      <c r="HZ136" s="471"/>
      <c r="IA136" s="471"/>
      <c r="IB136" s="471"/>
      <c r="IC136" s="471"/>
      <c r="ID136" s="471"/>
      <c r="IE136" s="471"/>
      <c r="IF136" s="471"/>
      <c r="IG136" s="471"/>
      <c r="IH136" s="471"/>
      <c r="II136" s="471"/>
      <c r="IJ136" s="471"/>
      <c r="IK136" s="471"/>
      <c r="IL136" s="471"/>
      <c r="IM136" s="471"/>
      <c r="IN136" s="471"/>
      <c r="IO136" s="471"/>
      <c r="IP136" s="471"/>
      <c r="IQ136" s="471"/>
      <c r="IR136" s="471"/>
      <c r="IS136" s="471"/>
      <c r="IT136" s="471"/>
      <c r="IU136" s="471"/>
      <c r="IV136" s="471"/>
    </row>
    <row r="137" spans="1:256" s="473" customFormat="1" ht="13.5" customHeight="1">
      <c r="A137" s="471"/>
      <c r="B137" s="471"/>
      <c r="C137" s="471"/>
      <c r="D137" s="471"/>
      <c r="E137" s="471"/>
      <c r="F137" s="471"/>
      <c r="G137" s="471"/>
      <c r="H137" s="471"/>
      <c r="I137" s="471"/>
      <c r="J137" s="471"/>
      <c r="K137" s="471"/>
      <c r="L137" s="471"/>
      <c r="M137" s="471"/>
      <c r="N137" s="471"/>
      <c r="O137" s="471"/>
      <c r="P137" s="471"/>
      <c r="Q137" s="471"/>
      <c r="R137" s="471"/>
      <c r="S137" s="471"/>
      <c r="T137" s="471"/>
      <c r="U137" s="471"/>
      <c r="V137" s="471"/>
      <c r="W137" s="471"/>
      <c r="X137" s="471"/>
      <c r="Y137" s="471"/>
      <c r="Z137" s="471"/>
      <c r="AA137" s="471"/>
      <c r="AB137" s="471"/>
      <c r="AC137" s="471"/>
      <c r="AD137" s="471"/>
      <c r="AE137" s="471"/>
      <c r="AF137" s="471"/>
      <c r="AG137" s="471"/>
      <c r="AH137" s="471"/>
      <c r="AI137" s="471"/>
      <c r="AJ137" s="471"/>
      <c r="AK137" s="471"/>
      <c r="AL137" s="471"/>
      <c r="AM137" s="471"/>
      <c r="AN137" s="471"/>
      <c r="AO137" s="471"/>
      <c r="AP137" s="471"/>
      <c r="AQ137" s="471"/>
      <c r="AR137" s="471"/>
      <c r="AS137" s="471"/>
      <c r="AT137" s="471"/>
      <c r="AU137" s="471"/>
      <c r="AV137" s="471"/>
      <c r="AW137" s="471"/>
      <c r="AX137" s="471"/>
      <c r="AY137" s="471"/>
      <c r="AZ137" s="471"/>
      <c r="BA137" s="471"/>
      <c r="BB137" s="471"/>
      <c r="BC137" s="471"/>
      <c r="BD137" s="471"/>
      <c r="BE137" s="471"/>
      <c r="BF137" s="471"/>
      <c r="BG137" s="471"/>
      <c r="BH137" s="471"/>
      <c r="BI137" s="471"/>
      <c r="BJ137" s="471"/>
      <c r="BK137" s="471"/>
      <c r="BL137" s="471"/>
      <c r="BM137" s="471"/>
      <c r="BN137" s="471"/>
      <c r="BO137" s="471"/>
      <c r="BP137" s="471"/>
      <c r="BQ137" s="471"/>
      <c r="BR137" s="471"/>
      <c r="BS137" s="471"/>
      <c r="BT137" s="471"/>
      <c r="BU137" s="471"/>
      <c r="BV137" s="471"/>
      <c r="BW137" s="471"/>
      <c r="BX137" s="471"/>
      <c r="BY137" s="471"/>
      <c r="BZ137" s="471"/>
      <c r="CA137" s="471"/>
      <c r="CB137" s="471"/>
      <c r="CC137" s="471"/>
      <c r="CD137" s="471"/>
      <c r="CE137" s="471"/>
      <c r="CF137" s="471"/>
      <c r="CG137" s="471"/>
      <c r="CH137" s="471"/>
      <c r="CI137" s="471"/>
      <c r="CJ137" s="471"/>
      <c r="CK137" s="471"/>
      <c r="CL137" s="471"/>
      <c r="CM137" s="471"/>
      <c r="CN137" s="471"/>
      <c r="CO137" s="471"/>
      <c r="CP137" s="471"/>
      <c r="CQ137" s="471"/>
      <c r="CR137" s="471"/>
      <c r="CS137" s="471"/>
      <c r="CT137" s="471"/>
      <c r="CU137" s="471"/>
      <c r="CV137" s="471"/>
      <c r="CW137" s="471"/>
      <c r="CX137" s="471"/>
      <c r="CY137" s="471"/>
      <c r="CZ137" s="471"/>
      <c r="DA137" s="471"/>
      <c r="DB137" s="471"/>
      <c r="DC137" s="471"/>
      <c r="DD137" s="471"/>
      <c r="DE137" s="471"/>
      <c r="DF137" s="471"/>
      <c r="DG137" s="471"/>
      <c r="DH137" s="471"/>
      <c r="DI137" s="471"/>
      <c r="DJ137" s="471"/>
      <c r="DK137" s="471"/>
      <c r="DL137" s="471"/>
      <c r="DM137" s="471"/>
      <c r="DN137" s="471"/>
      <c r="DO137" s="471"/>
      <c r="DP137" s="471"/>
      <c r="DQ137" s="471"/>
      <c r="DR137" s="471"/>
      <c r="DS137" s="471"/>
      <c r="DT137" s="471"/>
      <c r="DU137" s="471"/>
      <c r="DV137" s="471"/>
      <c r="DW137" s="471"/>
      <c r="DX137" s="471"/>
      <c r="DY137" s="471"/>
      <c r="DZ137" s="471"/>
      <c r="EA137" s="471"/>
      <c r="EB137" s="471"/>
      <c r="EC137" s="471"/>
      <c r="ED137" s="471"/>
      <c r="EE137" s="471"/>
      <c r="EF137" s="471"/>
      <c r="EG137" s="471"/>
      <c r="EH137" s="471"/>
      <c r="EI137" s="471"/>
      <c r="EJ137" s="471"/>
      <c r="EK137" s="471"/>
      <c r="EL137" s="471"/>
      <c r="EM137" s="471"/>
      <c r="EN137" s="471"/>
      <c r="EO137" s="471"/>
      <c r="EP137" s="471"/>
      <c r="EQ137" s="471"/>
      <c r="ER137" s="471"/>
      <c r="ES137" s="471"/>
      <c r="ET137" s="471"/>
      <c r="EU137" s="471"/>
      <c r="EV137" s="471"/>
      <c r="EW137" s="471"/>
      <c r="EX137" s="471"/>
      <c r="EY137" s="471"/>
      <c r="EZ137" s="471"/>
      <c r="FA137" s="471"/>
      <c r="FB137" s="471"/>
      <c r="FC137" s="471"/>
      <c r="FD137" s="471"/>
      <c r="FE137" s="471"/>
      <c r="FF137" s="471"/>
      <c r="FG137" s="471"/>
      <c r="FH137" s="471"/>
      <c r="FI137" s="471"/>
      <c r="FJ137" s="471"/>
      <c r="FK137" s="471"/>
      <c r="FL137" s="471"/>
      <c r="FM137" s="471"/>
      <c r="FN137" s="471"/>
      <c r="FO137" s="471"/>
      <c r="FP137" s="471"/>
      <c r="FQ137" s="471"/>
      <c r="FR137" s="471"/>
      <c r="FS137" s="471"/>
      <c r="FT137" s="471"/>
      <c r="FU137" s="471"/>
      <c r="FV137" s="471"/>
      <c r="FW137" s="471"/>
      <c r="FX137" s="471"/>
      <c r="FY137" s="471"/>
      <c r="FZ137" s="471"/>
      <c r="GA137" s="471"/>
      <c r="GB137" s="471"/>
      <c r="GC137" s="471"/>
      <c r="GD137" s="471"/>
      <c r="GE137" s="471"/>
      <c r="GF137" s="471"/>
      <c r="GG137" s="471"/>
      <c r="GH137" s="471"/>
      <c r="GI137" s="471"/>
      <c r="GJ137" s="471"/>
      <c r="GK137" s="471"/>
      <c r="GL137" s="471"/>
      <c r="GM137" s="471"/>
      <c r="GN137" s="471"/>
      <c r="GO137" s="471"/>
      <c r="GP137" s="471"/>
      <c r="GQ137" s="471"/>
      <c r="GR137" s="471"/>
      <c r="GS137" s="471"/>
      <c r="GT137" s="471"/>
      <c r="GU137" s="471"/>
      <c r="GV137" s="471"/>
      <c r="GW137" s="471"/>
      <c r="GX137" s="471"/>
      <c r="GY137" s="471"/>
      <c r="GZ137" s="471"/>
      <c r="HA137" s="471"/>
      <c r="HB137" s="471"/>
      <c r="HC137" s="471"/>
      <c r="HD137" s="471"/>
      <c r="HE137" s="471"/>
      <c r="HF137" s="471"/>
      <c r="HG137" s="471"/>
      <c r="HH137" s="471"/>
      <c r="HI137" s="471"/>
      <c r="HJ137" s="471"/>
      <c r="HK137" s="471"/>
      <c r="HL137" s="471"/>
      <c r="HM137" s="471"/>
      <c r="HN137" s="471"/>
      <c r="HO137" s="471"/>
      <c r="HP137" s="471"/>
      <c r="HQ137" s="471"/>
      <c r="HR137" s="471"/>
      <c r="HS137" s="471"/>
      <c r="HT137" s="471"/>
      <c r="HU137" s="471"/>
      <c r="HV137" s="471"/>
      <c r="HW137" s="471"/>
      <c r="HX137" s="471"/>
      <c r="HY137" s="471"/>
      <c r="HZ137" s="471"/>
      <c r="IA137" s="471"/>
      <c r="IB137" s="471"/>
      <c r="IC137" s="471"/>
      <c r="ID137" s="471"/>
      <c r="IE137" s="471"/>
      <c r="IF137" s="471"/>
      <c r="IG137" s="471"/>
      <c r="IH137" s="471"/>
      <c r="II137" s="471"/>
      <c r="IJ137" s="471"/>
      <c r="IK137" s="471"/>
      <c r="IL137" s="471"/>
      <c r="IM137" s="471"/>
      <c r="IN137" s="471"/>
      <c r="IO137" s="471"/>
      <c r="IP137" s="471"/>
      <c r="IQ137" s="471"/>
      <c r="IR137" s="471"/>
      <c r="IS137" s="471"/>
      <c r="IT137" s="471"/>
      <c r="IU137" s="471"/>
      <c r="IV137" s="471"/>
    </row>
    <row r="138" spans="1:256" s="473" customFormat="1" ht="13.5" customHeight="1">
      <c r="A138" s="471"/>
      <c r="B138" s="471"/>
      <c r="C138" s="471"/>
      <c r="D138" s="471"/>
      <c r="E138" s="471"/>
      <c r="F138" s="471"/>
      <c r="G138" s="471"/>
      <c r="H138" s="471"/>
      <c r="I138" s="471"/>
      <c r="J138" s="471"/>
      <c r="K138" s="471"/>
      <c r="L138" s="471"/>
      <c r="M138" s="471"/>
      <c r="N138" s="471"/>
      <c r="O138" s="471"/>
      <c r="P138" s="471"/>
      <c r="Q138" s="471"/>
      <c r="R138" s="471"/>
      <c r="S138" s="471"/>
      <c r="T138" s="471"/>
      <c r="U138" s="471"/>
      <c r="V138" s="471"/>
      <c r="W138" s="471"/>
      <c r="X138" s="471"/>
      <c r="Y138" s="471"/>
      <c r="Z138" s="471"/>
      <c r="AA138" s="471"/>
      <c r="AB138" s="471"/>
      <c r="AC138" s="471"/>
      <c r="AD138" s="471"/>
      <c r="AE138" s="471"/>
      <c r="AF138" s="471"/>
      <c r="AG138" s="471"/>
      <c r="AH138" s="471"/>
      <c r="AI138" s="471"/>
      <c r="AJ138" s="471"/>
      <c r="AK138" s="471"/>
      <c r="AL138" s="471"/>
      <c r="AM138" s="471"/>
      <c r="AN138" s="471"/>
      <c r="AO138" s="471"/>
      <c r="AP138" s="471"/>
      <c r="AQ138" s="471"/>
      <c r="AR138" s="471"/>
      <c r="AS138" s="471"/>
      <c r="AT138" s="471"/>
      <c r="AU138" s="471"/>
      <c r="AV138" s="471"/>
      <c r="AW138" s="471"/>
      <c r="AX138" s="471"/>
      <c r="AY138" s="471"/>
      <c r="AZ138" s="471"/>
      <c r="BA138" s="471"/>
      <c r="BB138" s="471"/>
      <c r="BC138" s="471"/>
      <c r="BD138" s="471"/>
      <c r="BE138" s="471"/>
      <c r="BF138" s="471"/>
      <c r="BG138" s="471"/>
      <c r="BH138" s="471"/>
      <c r="BI138" s="471"/>
      <c r="BJ138" s="471"/>
      <c r="BK138" s="471"/>
      <c r="BL138" s="471"/>
      <c r="BM138" s="471"/>
      <c r="BN138" s="471"/>
      <c r="BO138" s="471"/>
      <c r="BP138" s="471"/>
      <c r="BQ138" s="471"/>
      <c r="BR138" s="471"/>
      <c r="BS138" s="471"/>
      <c r="BT138" s="471"/>
      <c r="BU138" s="471"/>
      <c r="BV138" s="471"/>
      <c r="BW138" s="471"/>
      <c r="BX138" s="471"/>
      <c r="BY138" s="471"/>
      <c r="BZ138" s="471"/>
      <c r="CA138" s="471"/>
      <c r="CB138" s="471"/>
      <c r="CC138" s="471"/>
      <c r="CD138" s="471"/>
      <c r="CE138" s="471"/>
      <c r="CF138" s="471"/>
      <c r="CG138" s="471"/>
      <c r="CH138" s="471"/>
      <c r="CI138" s="471"/>
      <c r="CJ138" s="471"/>
      <c r="CK138" s="471"/>
      <c r="CL138" s="471"/>
      <c r="CM138" s="471"/>
      <c r="CN138" s="471"/>
      <c r="CO138" s="471"/>
      <c r="CP138" s="471"/>
      <c r="CQ138" s="471"/>
      <c r="CR138" s="471"/>
      <c r="CS138" s="471"/>
      <c r="CT138" s="471"/>
      <c r="CU138" s="471"/>
      <c r="CV138" s="471"/>
      <c r="CW138" s="471"/>
      <c r="CX138" s="471"/>
      <c r="CY138" s="471"/>
      <c r="CZ138" s="471"/>
      <c r="DA138" s="471"/>
      <c r="DB138" s="471"/>
      <c r="DC138" s="471"/>
      <c r="DD138" s="471"/>
      <c r="DE138" s="471"/>
      <c r="DF138" s="471"/>
      <c r="DG138" s="471"/>
      <c r="DH138" s="471"/>
      <c r="DI138" s="471"/>
      <c r="DJ138" s="471"/>
      <c r="DK138" s="471"/>
      <c r="DL138" s="471"/>
      <c r="DM138" s="471"/>
      <c r="DN138" s="471"/>
      <c r="DO138" s="471"/>
      <c r="DP138" s="471"/>
      <c r="DQ138" s="471"/>
      <c r="DR138" s="471"/>
      <c r="DS138" s="471"/>
      <c r="DT138" s="471"/>
      <c r="DU138" s="471"/>
      <c r="DV138" s="471"/>
      <c r="DW138" s="471"/>
      <c r="DX138" s="471"/>
      <c r="DY138" s="471"/>
      <c r="DZ138" s="471"/>
      <c r="EA138" s="471"/>
      <c r="EB138" s="471"/>
      <c r="EC138" s="471"/>
      <c r="ED138" s="471"/>
      <c r="EE138" s="471"/>
      <c r="EF138" s="471"/>
      <c r="EG138" s="471"/>
      <c r="EH138" s="471"/>
      <c r="EI138" s="471"/>
      <c r="EJ138" s="471"/>
      <c r="EK138" s="471"/>
      <c r="EL138" s="471"/>
      <c r="EM138" s="471"/>
      <c r="EN138" s="471"/>
      <c r="EO138" s="471"/>
      <c r="EP138" s="471"/>
      <c r="EQ138" s="471"/>
      <c r="ER138" s="471"/>
      <c r="ES138" s="471"/>
      <c r="ET138" s="471"/>
      <c r="EU138" s="471"/>
      <c r="EV138" s="471"/>
      <c r="EW138" s="471"/>
      <c r="EX138" s="471"/>
      <c r="EY138" s="471"/>
      <c r="EZ138" s="471"/>
      <c r="FA138" s="471"/>
      <c r="FB138" s="471"/>
      <c r="FC138" s="471"/>
      <c r="FD138" s="471"/>
      <c r="FE138" s="471"/>
      <c r="FF138" s="471"/>
      <c r="FG138" s="471"/>
      <c r="FH138" s="471"/>
      <c r="FI138" s="471"/>
      <c r="FJ138" s="471"/>
      <c r="FK138" s="471"/>
      <c r="FL138" s="471"/>
      <c r="FM138" s="471"/>
      <c r="FN138" s="471"/>
      <c r="FO138" s="471"/>
      <c r="FP138" s="471"/>
      <c r="FQ138" s="471"/>
      <c r="FR138" s="471"/>
      <c r="FS138" s="471"/>
      <c r="FT138" s="471"/>
      <c r="FU138" s="471"/>
      <c r="FV138" s="471"/>
      <c r="FW138" s="471"/>
      <c r="FX138" s="471"/>
      <c r="FY138" s="471"/>
      <c r="FZ138" s="471"/>
      <c r="GA138" s="471"/>
      <c r="GB138" s="471"/>
      <c r="GC138" s="471"/>
      <c r="GD138" s="471"/>
      <c r="GE138" s="471"/>
      <c r="GF138" s="471"/>
      <c r="GG138" s="471"/>
      <c r="GH138" s="471"/>
      <c r="GI138" s="471"/>
      <c r="GJ138" s="471"/>
      <c r="GK138" s="471"/>
      <c r="GL138" s="471"/>
      <c r="GM138" s="471"/>
      <c r="GN138" s="471"/>
      <c r="GO138" s="471"/>
      <c r="GP138" s="471"/>
      <c r="GQ138" s="471"/>
      <c r="GR138" s="471"/>
      <c r="GS138" s="471"/>
      <c r="GT138" s="471"/>
      <c r="GU138" s="471"/>
      <c r="GV138" s="471"/>
      <c r="GW138" s="471"/>
      <c r="GX138" s="471"/>
      <c r="GY138" s="471"/>
      <c r="GZ138" s="471"/>
      <c r="HA138" s="471"/>
      <c r="HB138" s="471"/>
      <c r="HC138" s="471"/>
      <c r="HD138" s="471"/>
      <c r="HE138" s="471"/>
      <c r="HF138" s="471"/>
      <c r="HG138" s="471"/>
      <c r="HH138" s="471"/>
      <c r="HI138" s="471"/>
      <c r="HJ138" s="471"/>
      <c r="HK138" s="471"/>
      <c r="HL138" s="471"/>
      <c r="HM138" s="471"/>
      <c r="HN138" s="471"/>
      <c r="HO138" s="471"/>
      <c r="HP138" s="471"/>
      <c r="HQ138" s="471"/>
      <c r="HR138" s="471"/>
      <c r="HS138" s="471"/>
      <c r="HT138" s="471"/>
      <c r="HU138" s="471"/>
      <c r="HV138" s="471"/>
      <c r="HW138" s="471"/>
      <c r="HX138" s="471"/>
      <c r="HY138" s="471"/>
      <c r="HZ138" s="471"/>
      <c r="IA138" s="471"/>
      <c r="IB138" s="471"/>
      <c r="IC138" s="471"/>
      <c r="ID138" s="471"/>
      <c r="IE138" s="471"/>
      <c r="IF138" s="471"/>
      <c r="IG138" s="471"/>
      <c r="IH138" s="471"/>
      <c r="II138" s="471"/>
      <c r="IJ138" s="471"/>
      <c r="IK138" s="471"/>
      <c r="IL138" s="471"/>
      <c r="IM138" s="471"/>
      <c r="IN138" s="471"/>
      <c r="IO138" s="471"/>
      <c r="IP138" s="471"/>
      <c r="IQ138" s="471"/>
      <c r="IR138" s="471"/>
      <c r="IS138" s="471"/>
      <c r="IT138" s="471"/>
      <c r="IU138" s="471"/>
      <c r="IV138" s="471"/>
    </row>
    <row r="139" spans="1:256" s="473" customFormat="1" ht="13.5" customHeight="1">
      <c r="A139" s="471"/>
      <c r="B139" s="471"/>
      <c r="C139" s="471"/>
      <c r="D139" s="471"/>
      <c r="E139" s="471"/>
      <c r="F139" s="471"/>
      <c r="G139" s="471"/>
      <c r="H139" s="471"/>
      <c r="I139" s="471"/>
      <c r="J139" s="471"/>
      <c r="K139" s="471"/>
      <c r="L139" s="471"/>
      <c r="M139" s="471"/>
      <c r="N139" s="471"/>
      <c r="O139" s="471"/>
      <c r="P139" s="471"/>
      <c r="Q139" s="471"/>
      <c r="R139" s="471"/>
      <c r="S139" s="471"/>
      <c r="T139" s="471"/>
      <c r="U139" s="471"/>
      <c r="V139" s="471"/>
      <c r="W139" s="471"/>
      <c r="X139" s="471"/>
      <c r="Y139" s="471"/>
      <c r="Z139" s="471"/>
      <c r="AA139" s="471"/>
      <c r="AB139" s="471"/>
      <c r="AC139" s="471"/>
      <c r="AD139" s="471"/>
      <c r="AE139" s="471"/>
      <c r="AF139" s="471"/>
      <c r="AG139" s="471"/>
      <c r="AH139" s="471"/>
      <c r="AI139" s="471"/>
      <c r="AJ139" s="471"/>
      <c r="AK139" s="471"/>
      <c r="AL139" s="471"/>
      <c r="AM139" s="471"/>
      <c r="AN139" s="471"/>
      <c r="AO139" s="471"/>
      <c r="AP139" s="471"/>
      <c r="AQ139" s="471"/>
      <c r="AR139" s="471"/>
      <c r="AS139" s="471"/>
      <c r="AT139" s="471"/>
      <c r="AU139" s="471"/>
      <c r="AV139" s="471"/>
      <c r="AW139" s="471"/>
      <c r="AX139" s="471"/>
      <c r="AY139" s="471"/>
      <c r="AZ139" s="471"/>
      <c r="BA139" s="471"/>
      <c r="BB139" s="471"/>
      <c r="BC139" s="471"/>
      <c r="BD139" s="471"/>
      <c r="BE139" s="471"/>
      <c r="BF139" s="471"/>
      <c r="BG139" s="471"/>
      <c r="BH139" s="471"/>
      <c r="BI139" s="471"/>
      <c r="BJ139" s="471"/>
      <c r="BK139" s="471"/>
      <c r="BL139" s="471"/>
      <c r="BM139" s="471"/>
      <c r="BN139" s="471"/>
      <c r="BO139" s="471"/>
      <c r="BP139" s="471"/>
      <c r="BQ139" s="471"/>
      <c r="BR139" s="471"/>
      <c r="BS139" s="471"/>
      <c r="BT139" s="471"/>
      <c r="BU139" s="471"/>
      <c r="BV139" s="471"/>
      <c r="BW139" s="471"/>
      <c r="BX139" s="471"/>
      <c r="BY139" s="471"/>
      <c r="BZ139" s="471"/>
      <c r="CA139" s="471"/>
      <c r="CB139" s="471"/>
      <c r="CC139" s="471"/>
      <c r="CD139" s="471"/>
      <c r="CE139" s="471"/>
      <c r="CF139" s="471"/>
      <c r="CG139" s="471"/>
      <c r="CH139" s="471"/>
      <c r="CI139" s="471"/>
      <c r="CJ139" s="471"/>
      <c r="CK139" s="471"/>
      <c r="CL139" s="471"/>
      <c r="CM139" s="471"/>
      <c r="CN139" s="471"/>
      <c r="CO139" s="471"/>
      <c r="CP139" s="471"/>
      <c r="CQ139" s="471"/>
      <c r="CR139" s="471"/>
      <c r="CS139" s="471"/>
      <c r="CT139" s="471"/>
      <c r="CU139" s="471"/>
      <c r="CV139" s="471"/>
      <c r="CW139" s="471"/>
      <c r="CX139" s="471"/>
      <c r="CY139" s="471"/>
      <c r="CZ139" s="471"/>
      <c r="DA139" s="471"/>
      <c r="DB139" s="471"/>
      <c r="DC139" s="471"/>
      <c r="DD139" s="471"/>
      <c r="DE139" s="471"/>
      <c r="DF139" s="471"/>
      <c r="DG139" s="471"/>
      <c r="DH139" s="471"/>
      <c r="DI139" s="471"/>
      <c r="DJ139" s="471"/>
      <c r="DK139" s="471"/>
      <c r="DL139" s="471"/>
      <c r="DM139" s="471"/>
      <c r="DN139" s="471"/>
      <c r="DO139" s="471"/>
      <c r="DP139" s="471"/>
      <c r="DQ139" s="471"/>
      <c r="DR139" s="471"/>
      <c r="DS139" s="471"/>
      <c r="DT139" s="471"/>
      <c r="DU139" s="471"/>
      <c r="DV139" s="471"/>
      <c r="DW139" s="471"/>
      <c r="DX139" s="471"/>
      <c r="DY139" s="471"/>
      <c r="DZ139" s="471"/>
      <c r="EA139" s="471"/>
      <c r="EB139" s="471"/>
      <c r="EC139" s="471"/>
      <c r="ED139" s="471"/>
      <c r="EE139" s="471"/>
      <c r="EF139" s="471"/>
      <c r="EG139" s="471"/>
      <c r="EH139" s="471"/>
      <c r="EI139" s="471"/>
      <c r="EJ139" s="471"/>
      <c r="EK139" s="471"/>
      <c r="EL139" s="471"/>
      <c r="EM139" s="471"/>
      <c r="EN139" s="471"/>
      <c r="EO139" s="471"/>
      <c r="EP139" s="471"/>
      <c r="EQ139" s="471"/>
      <c r="ER139" s="471"/>
      <c r="ES139" s="471"/>
      <c r="ET139" s="471"/>
      <c r="EU139" s="471"/>
      <c r="EV139" s="471"/>
      <c r="EW139" s="471"/>
      <c r="EX139" s="471"/>
      <c r="EY139" s="471"/>
      <c r="EZ139" s="471"/>
      <c r="FA139" s="471"/>
      <c r="FB139" s="471"/>
      <c r="FC139" s="471"/>
      <c r="FD139" s="471"/>
      <c r="FE139" s="471"/>
      <c r="FF139" s="471"/>
      <c r="FG139" s="471"/>
      <c r="FH139" s="471"/>
      <c r="FI139" s="471"/>
      <c r="FJ139" s="471"/>
      <c r="FK139" s="471"/>
      <c r="FL139" s="471"/>
      <c r="FM139" s="471"/>
      <c r="FN139" s="471"/>
      <c r="FO139" s="471"/>
      <c r="FP139" s="471"/>
      <c r="FQ139" s="471"/>
      <c r="FR139" s="471"/>
      <c r="FS139" s="471"/>
      <c r="FT139" s="471"/>
      <c r="FU139" s="471"/>
      <c r="FV139" s="471"/>
      <c r="FW139" s="471"/>
      <c r="FX139" s="471"/>
      <c r="FY139" s="471"/>
      <c r="FZ139" s="471"/>
      <c r="GA139" s="471"/>
      <c r="GB139" s="471"/>
      <c r="GC139" s="471"/>
      <c r="GD139" s="471"/>
      <c r="GE139" s="471"/>
      <c r="GF139" s="471"/>
      <c r="GG139" s="471"/>
      <c r="GH139" s="471"/>
      <c r="GI139" s="471"/>
      <c r="GJ139" s="471"/>
      <c r="GK139" s="471"/>
      <c r="GL139" s="471"/>
      <c r="GM139" s="471"/>
      <c r="GN139" s="471"/>
      <c r="GO139" s="471"/>
      <c r="GP139" s="471"/>
      <c r="GQ139" s="471"/>
      <c r="GR139" s="471"/>
      <c r="GS139" s="471"/>
      <c r="GT139" s="471"/>
      <c r="GU139" s="471"/>
      <c r="GV139" s="471"/>
      <c r="GW139" s="471"/>
      <c r="GX139" s="471"/>
      <c r="GY139" s="471"/>
      <c r="GZ139" s="471"/>
      <c r="HA139" s="471"/>
      <c r="HB139" s="471"/>
      <c r="HC139" s="471"/>
      <c r="HD139" s="471"/>
      <c r="HE139" s="471"/>
      <c r="HF139" s="471"/>
      <c r="HG139" s="471"/>
      <c r="HH139" s="471"/>
      <c r="HI139" s="471"/>
      <c r="HJ139" s="471"/>
      <c r="HK139" s="471"/>
      <c r="HL139" s="471"/>
      <c r="HM139" s="471"/>
      <c r="HN139" s="471"/>
      <c r="HO139" s="471"/>
      <c r="HP139" s="471"/>
      <c r="HQ139" s="471"/>
      <c r="HR139" s="471"/>
      <c r="HS139" s="471"/>
      <c r="HT139" s="471"/>
      <c r="HU139" s="471"/>
      <c r="HV139" s="471"/>
      <c r="HW139" s="471"/>
      <c r="HX139" s="471"/>
      <c r="HY139" s="471"/>
      <c r="HZ139" s="471"/>
      <c r="IA139" s="471"/>
      <c r="IB139" s="471"/>
      <c r="IC139" s="471"/>
      <c r="ID139" s="471"/>
      <c r="IE139" s="471"/>
      <c r="IF139" s="471"/>
      <c r="IG139" s="471"/>
      <c r="IH139" s="471"/>
      <c r="II139" s="471"/>
      <c r="IJ139" s="471"/>
      <c r="IK139" s="471"/>
      <c r="IL139" s="471"/>
      <c r="IM139" s="471"/>
      <c r="IN139" s="471"/>
      <c r="IO139" s="471"/>
      <c r="IP139" s="471"/>
      <c r="IQ139" s="471"/>
      <c r="IR139" s="471"/>
      <c r="IS139" s="471"/>
      <c r="IT139" s="471"/>
      <c r="IU139" s="471"/>
      <c r="IV139" s="471"/>
    </row>
    <row r="140" spans="1:256" s="473" customFormat="1" ht="13.5" customHeight="1">
      <c r="A140" s="471"/>
      <c r="B140" s="471"/>
      <c r="C140" s="471"/>
      <c r="D140" s="471"/>
      <c r="E140" s="471"/>
      <c r="F140" s="471"/>
      <c r="G140" s="471"/>
      <c r="H140" s="471"/>
      <c r="I140" s="471"/>
      <c r="J140" s="471"/>
      <c r="K140" s="471"/>
      <c r="L140" s="471"/>
      <c r="M140" s="471"/>
      <c r="N140" s="471"/>
      <c r="O140" s="471"/>
      <c r="P140" s="471"/>
      <c r="Q140" s="471"/>
      <c r="R140" s="471"/>
      <c r="S140" s="471"/>
      <c r="T140" s="471"/>
      <c r="U140" s="471"/>
      <c r="V140" s="471"/>
      <c r="W140" s="471"/>
      <c r="X140" s="471"/>
      <c r="Y140" s="471"/>
      <c r="Z140" s="471"/>
      <c r="AA140" s="471"/>
      <c r="AB140" s="471"/>
      <c r="AC140" s="471"/>
      <c r="AD140" s="471"/>
      <c r="AE140" s="471"/>
      <c r="AF140" s="471"/>
      <c r="AG140" s="471"/>
      <c r="AH140" s="471"/>
      <c r="AI140" s="471"/>
      <c r="AJ140" s="471"/>
      <c r="AK140" s="471"/>
      <c r="AL140" s="471"/>
      <c r="AM140" s="471"/>
      <c r="AN140" s="471"/>
      <c r="AO140" s="471"/>
      <c r="AP140" s="471"/>
      <c r="AQ140" s="471"/>
      <c r="AR140" s="471"/>
      <c r="AS140" s="471"/>
      <c r="AT140" s="471"/>
      <c r="AU140" s="471"/>
      <c r="AV140" s="471"/>
      <c r="AW140" s="471"/>
      <c r="AX140" s="471"/>
      <c r="AY140" s="471"/>
      <c r="AZ140" s="471"/>
      <c r="BA140" s="471"/>
      <c r="BB140" s="471"/>
      <c r="BC140" s="471"/>
      <c r="BD140" s="471"/>
      <c r="BE140" s="471"/>
      <c r="BF140" s="471"/>
      <c r="BG140" s="471"/>
      <c r="BH140" s="471"/>
      <c r="BI140" s="471"/>
      <c r="BJ140" s="471"/>
      <c r="BK140" s="471"/>
      <c r="BL140" s="471"/>
      <c r="BM140" s="471"/>
      <c r="BN140" s="471"/>
      <c r="BO140" s="471"/>
      <c r="BP140" s="471"/>
      <c r="BQ140" s="471"/>
      <c r="BR140" s="471"/>
      <c r="BS140" s="471"/>
      <c r="BT140" s="471"/>
      <c r="BU140" s="471"/>
      <c r="BV140" s="471"/>
      <c r="BW140" s="471"/>
      <c r="BX140" s="471"/>
      <c r="BY140" s="471"/>
      <c r="BZ140" s="471"/>
      <c r="CA140" s="471"/>
      <c r="CB140" s="471"/>
      <c r="CC140" s="471"/>
      <c r="CD140" s="471"/>
      <c r="CE140" s="471"/>
      <c r="CF140" s="471"/>
      <c r="CG140" s="471"/>
      <c r="CH140" s="471"/>
      <c r="CI140" s="471"/>
      <c r="CJ140" s="471"/>
      <c r="CK140" s="471"/>
      <c r="CL140" s="471"/>
      <c r="CM140" s="471"/>
      <c r="CN140" s="471"/>
      <c r="CO140" s="471"/>
      <c r="CP140" s="471"/>
      <c r="CQ140" s="471"/>
      <c r="CR140" s="471"/>
      <c r="CS140" s="471"/>
      <c r="CT140" s="471"/>
      <c r="CU140" s="471"/>
      <c r="CV140" s="471"/>
      <c r="CW140" s="471"/>
      <c r="CX140" s="471"/>
      <c r="CY140" s="471"/>
      <c r="CZ140" s="471"/>
      <c r="DA140" s="471"/>
      <c r="DB140" s="471"/>
      <c r="DC140" s="471"/>
      <c r="DD140" s="471"/>
      <c r="DE140" s="471"/>
      <c r="DF140" s="471"/>
      <c r="DG140" s="471"/>
      <c r="DH140" s="471"/>
      <c r="DI140" s="471"/>
      <c r="DJ140" s="471"/>
      <c r="DK140" s="471"/>
      <c r="DL140" s="471"/>
      <c r="DM140" s="471"/>
      <c r="DN140" s="471"/>
      <c r="DO140" s="471"/>
      <c r="DP140" s="471"/>
      <c r="DQ140" s="471"/>
      <c r="DR140" s="471"/>
      <c r="DS140" s="471"/>
      <c r="DT140" s="471"/>
      <c r="DU140" s="471"/>
      <c r="DV140" s="471"/>
      <c r="DW140" s="471"/>
      <c r="DX140" s="471"/>
      <c r="DY140" s="471"/>
      <c r="DZ140" s="471"/>
      <c r="EA140" s="471"/>
      <c r="EB140" s="471"/>
      <c r="EC140" s="471"/>
      <c r="ED140" s="471"/>
      <c r="EE140" s="471"/>
      <c r="EF140" s="471"/>
      <c r="EG140" s="471"/>
      <c r="EH140" s="471"/>
      <c r="EI140" s="471"/>
      <c r="EJ140" s="471"/>
      <c r="EK140" s="471"/>
      <c r="EL140" s="471"/>
      <c r="EM140" s="471"/>
      <c r="EN140" s="471"/>
      <c r="EO140" s="471"/>
      <c r="EP140" s="471"/>
      <c r="EQ140" s="471"/>
      <c r="ER140" s="471"/>
      <c r="ES140" s="471"/>
      <c r="ET140" s="471"/>
      <c r="EU140" s="471"/>
      <c r="EV140" s="471"/>
      <c r="EW140" s="471"/>
      <c r="EX140" s="471"/>
      <c r="EY140" s="471"/>
      <c r="EZ140" s="471"/>
      <c r="FA140" s="471"/>
      <c r="FB140" s="471"/>
      <c r="FC140" s="471"/>
      <c r="FD140" s="471"/>
      <c r="FE140" s="471"/>
      <c r="FF140" s="471"/>
      <c r="FG140" s="471"/>
      <c r="FH140" s="471"/>
      <c r="FI140" s="471"/>
      <c r="FJ140" s="471"/>
      <c r="FK140" s="471"/>
      <c r="FL140" s="471"/>
      <c r="FM140" s="471"/>
      <c r="FN140" s="471"/>
      <c r="FO140" s="471"/>
      <c r="FP140" s="471"/>
      <c r="FQ140" s="471"/>
      <c r="FR140" s="471"/>
      <c r="FS140" s="471"/>
      <c r="FT140" s="471"/>
      <c r="FU140" s="471"/>
      <c r="FV140" s="471"/>
      <c r="FW140" s="471"/>
      <c r="FX140" s="471"/>
      <c r="FY140" s="471"/>
      <c r="FZ140" s="471"/>
      <c r="GA140" s="471"/>
      <c r="GB140" s="471"/>
      <c r="GC140" s="471"/>
      <c r="GD140" s="471"/>
      <c r="GE140" s="471"/>
      <c r="GF140" s="471"/>
      <c r="GG140" s="471"/>
      <c r="GH140" s="471"/>
      <c r="GI140" s="471"/>
      <c r="GJ140" s="471"/>
      <c r="GK140" s="471"/>
      <c r="GL140" s="471"/>
      <c r="GM140" s="471"/>
      <c r="GN140" s="471"/>
      <c r="GO140" s="471"/>
      <c r="GP140" s="471"/>
      <c r="GQ140" s="471"/>
      <c r="GR140" s="471"/>
      <c r="GS140" s="471"/>
      <c r="GT140" s="471"/>
      <c r="GU140" s="471"/>
      <c r="GV140" s="471"/>
      <c r="GW140" s="471"/>
      <c r="GX140" s="471"/>
      <c r="GY140" s="471"/>
      <c r="GZ140" s="471"/>
      <c r="HA140" s="471"/>
      <c r="HB140" s="471"/>
      <c r="HC140" s="471"/>
      <c r="HD140" s="471"/>
      <c r="HE140" s="471"/>
      <c r="HF140" s="471"/>
      <c r="HG140" s="471"/>
      <c r="HH140" s="471"/>
      <c r="HI140" s="471"/>
      <c r="HJ140" s="471"/>
      <c r="HK140" s="471"/>
      <c r="HL140" s="471"/>
      <c r="HM140" s="471"/>
      <c r="HN140" s="471"/>
      <c r="HO140" s="471"/>
      <c r="HP140" s="471"/>
      <c r="HQ140" s="471"/>
      <c r="HR140" s="471"/>
      <c r="HS140" s="471"/>
      <c r="HT140" s="471"/>
      <c r="HU140" s="471"/>
      <c r="HV140" s="471"/>
      <c r="HW140" s="471"/>
      <c r="HX140" s="471"/>
      <c r="HY140" s="471"/>
      <c r="HZ140" s="471"/>
      <c r="IA140" s="471"/>
      <c r="IB140" s="471"/>
      <c r="IC140" s="471"/>
      <c r="ID140" s="471"/>
      <c r="IE140" s="471"/>
      <c r="IF140" s="471"/>
      <c r="IG140" s="471"/>
      <c r="IH140" s="471"/>
      <c r="II140" s="471"/>
      <c r="IJ140" s="471"/>
      <c r="IK140" s="471"/>
      <c r="IL140" s="471"/>
      <c r="IM140" s="471"/>
      <c r="IN140" s="471"/>
      <c r="IO140" s="471"/>
      <c r="IP140" s="471"/>
      <c r="IQ140" s="471"/>
      <c r="IR140" s="471"/>
      <c r="IS140" s="471"/>
      <c r="IT140" s="471"/>
      <c r="IU140" s="471"/>
      <c r="IV140" s="471"/>
    </row>
    <row r="141" spans="1:256" s="473" customFormat="1" ht="13.5" customHeight="1">
      <c r="A141" s="471"/>
      <c r="B141" s="471"/>
      <c r="C141" s="471"/>
      <c r="D141" s="471"/>
      <c r="E141" s="471"/>
      <c r="F141" s="471"/>
      <c r="G141" s="471"/>
      <c r="H141" s="471"/>
      <c r="I141" s="471"/>
      <c r="J141" s="471"/>
      <c r="K141" s="471"/>
      <c r="L141" s="471"/>
      <c r="M141" s="471"/>
      <c r="N141" s="471"/>
      <c r="O141" s="471"/>
      <c r="P141" s="471"/>
      <c r="Q141" s="471"/>
      <c r="R141" s="471"/>
      <c r="S141" s="471"/>
      <c r="T141" s="471"/>
      <c r="U141" s="471"/>
      <c r="V141" s="471"/>
      <c r="W141" s="471"/>
      <c r="X141" s="471"/>
      <c r="Y141" s="471"/>
      <c r="Z141" s="471"/>
      <c r="AA141" s="471"/>
      <c r="AB141" s="471"/>
      <c r="AC141" s="471"/>
      <c r="AD141" s="471"/>
      <c r="AE141" s="471"/>
      <c r="AF141" s="471"/>
      <c r="AG141" s="471"/>
      <c r="AH141" s="471"/>
      <c r="AI141" s="471"/>
      <c r="AJ141" s="471"/>
      <c r="AK141" s="471"/>
      <c r="AL141" s="471"/>
      <c r="AM141" s="471"/>
      <c r="AN141" s="471"/>
      <c r="AO141" s="471"/>
      <c r="AP141" s="471"/>
      <c r="AQ141" s="471"/>
      <c r="AR141" s="471"/>
      <c r="AS141" s="471"/>
      <c r="AT141" s="471"/>
      <c r="AU141" s="471"/>
      <c r="AV141" s="471"/>
      <c r="AW141" s="471"/>
      <c r="AX141" s="471"/>
      <c r="AY141" s="471"/>
      <c r="AZ141" s="471"/>
      <c r="BA141" s="471"/>
      <c r="BB141" s="471"/>
      <c r="BC141" s="471"/>
      <c r="BD141" s="471"/>
      <c r="BE141" s="471"/>
      <c r="BF141" s="471"/>
      <c r="BG141" s="471"/>
      <c r="BH141" s="471"/>
      <c r="BI141" s="471"/>
      <c r="BJ141" s="471"/>
      <c r="BK141" s="471"/>
      <c r="BL141" s="471"/>
      <c r="BM141" s="471"/>
      <c r="BN141" s="471"/>
      <c r="BO141" s="471"/>
      <c r="BP141" s="471"/>
      <c r="BQ141" s="471"/>
      <c r="BR141" s="471"/>
      <c r="BS141" s="471"/>
      <c r="BT141" s="471"/>
      <c r="BU141" s="471"/>
      <c r="BV141" s="471"/>
      <c r="BW141" s="471"/>
      <c r="BX141" s="471"/>
      <c r="BY141" s="471"/>
      <c r="BZ141" s="471"/>
      <c r="CA141" s="471"/>
      <c r="CB141" s="471"/>
      <c r="CC141" s="471"/>
      <c r="CD141" s="471"/>
      <c r="CE141" s="471"/>
      <c r="CF141" s="471"/>
      <c r="CG141" s="471"/>
      <c r="CH141" s="471"/>
      <c r="CI141" s="471"/>
      <c r="CJ141" s="471"/>
      <c r="CK141" s="471"/>
      <c r="CL141" s="471"/>
      <c r="CM141" s="471"/>
      <c r="CN141" s="471"/>
      <c r="CO141" s="471"/>
      <c r="CP141" s="471"/>
      <c r="CQ141" s="471"/>
      <c r="CR141" s="471"/>
      <c r="CS141" s="471"/>
      <c r="CT141" s="471"/>
      <c r="CU141" s="471"/>
      <c r="CV141" s="471"/>
      <c r="CW141" s="471"/>
      <c r="CX141" s="471"/>
      <c r="CY141" s="471"/>
      <c r="CZ141" s="471"/>
      <c r="DA141" s="471"/>
      <c r="DB141" s="471"/>
      <c r="DC141" s="471"/>
      <c r="DD141" s="471"/>
      <c r="DE141" s="471"/>
      <c r="DF141" s="471"/>
      <c r="DG141" s="471"/>
      <c r="DH141" s="471"/>
      <c r="DI141" s="471"/>
      <c r="DJ141" s="471"/>
      <c r="DK141" s="471"/>
      <c r="DL141" s="471"/>
      <c r="DM141" s="471"/>
      <c r="DN141" s="471"/>
      <c r="DO141" s="471"/>
      <c r="DP141" s="471"/>
      <c r="DQ141" s="471"/>
      <c r="DR141" s="471"/>
      <c r="DS141" s="471"/>
      <c r="DT141" s="471"/>
      <c r="DU141" s="471"/>
      <c r="DV141" s="471"/>
      <c r="DW141" s="471"/>
      <c r="DX141" s="471"/>
      <c r="DY141" s="471"/>
      <c r="DZ141" s="471"/>
      <c r="EA141" s="471"/>
      <c r="EB141" s="471"/>
      <c r="EC141" s="471"/>
      <c r="ED141" s="471"/>
      <c r="EE141" s="471"/>
      <c r="EF141" s="471"/>
      <c r="EG141" s="471"/>
      <c r="EH141" s="471"/>
      <c r="EI141" s="471"/>
      <c r="EJ141" s="471"/>
      <c r="EK141" s="471"/>
      <c r="EL141" s="471"/>
      <c r="EM141" s="471"/>
      <c r="EN141" s="471"/>
      <c r="EO141" s="471"/>
      <c r="EP141" s="471"/>
      <c r="EQ141" s="471"/>
      <c r="ER141" s="471"/>
      <c r="ES141" s="471"/>
      <c r="ET141" s="471"/>
      <c r="EU141" s="471"/>
      <c r="EV141" s="471"/>
      <c r="EW141" s="471"/>
      <c r="EX141" s="471"/>
      <c r="EY141" s="471"/>
      <c r="EZ141" s="471"/>
      <c r="FA141" s="471"/>
      <c r="FB141" s="471"/>
      <c r="FC141" s="471"/>
      <c r="FD141" s="471"/>
      <c r="FE141" s="471"/>
      <c r="FF141" s="471"/>
      <c r="FG141" s="471"/>
      <c r="FH141" s="471"/>
      <c r="FI141" s="471"/>
      <c r="FJ141" s="471"/>
      <c r="FK141" s="471"/>
      <c r="FL141" s="471"/>
      <c r="FM141" s="471"/>
      <c r="FN141" s="471"/>
      <c r="FO141" s="471"/>
      <c r="FP141" s="471"/>
      <c r="FQ141" s="471"/>
      <c r="FR141" s="471"/>
      <c r="FS141" s="471"/>
      <c r="FT141" s="471"/>
      <c r="FU141" s="471"/>
      <c r="FV141" s="471"/>
      <c r="FW141" s="471"/>
      <c r="FX141" s="471"/>
      <c r="FY141" s="471"/>
      <c r="FZ141" s="471"/>
      <c r="GA141" s="471"/>
      <c r="GB141" s="471"/>
      <c r="GC141" s="471"/>
      <c r="GD141" s="471"/>
      <c r="GE141" s="471"/>
      <c r="GF141" s="471"/>
      <c r="GG141" s="471"/>
      <c r="GH141" s="471"/>
      <c r="GI141" s="471"/>
      <c r="GJ141" s="471"/>
      <c r="GK141" s="471"/>
      <c r="GL141" s="471"/>
      <c r="GM141" s="471"/>
      <c r="GN141" s="471"/>
      <c r="GO141" s="471"/>
      <c r="GP141" s="471"/>
      <c r="GQ141" s="471"/>
      <c r="GR141" s="471"/>
      <c r="GS141" s="471"/>
      <c r="GT141" s="471"/>
      <c r="GU141" s="471"/>
      <c r="GV141" s="471"/>
      <c r="GW141" s="471"/>
      <c r="GX141" s="471"/>
      <c r="GY141" s="471"/>
      <c r="GZ141" s="471"/>
      <c r="HA141" s="471"/>
      <c r="HB141" s="471"/>
      <c r="HC141" s="471"/>
      <c r="HD141" s="471"/>
      <c r="HE141" s="471"/>
      <c r="HF141" s="471"/>
      <c r="HG141" s="471"/>
      <c r="HH141" s="471"/>
      <c r="HI141" s="471"/>
      <c r="HJ141" s="471"/>
      <c r="HK141" s="471"/>
      <c r="HL141" s="471"/>
      <c r="HM141" s="471"/>
      <c r="HN141" s="471"/>
      <c r="HO141" s="471"/>
      <c r="HP141" s="471"/>
      <c r="HQ141" s="471"/>
      <c r="HR141" s="471"/>
      <c r="HS141" s="471"/>
      <c r="HT141" s="471"/>
      <c r="HU141" s="471"/>
      <c r="HV141" s="471"/>
      <c r="HW141" s="471"/>
      <c r="HX141" s="471"/>
      <c r="HY141" s="471"/>
      <c r="HZ141" s="471"/>
      <c r="IA141" s="471"/>
      <c r="IB141" s="471"/>
      <c r="IC141" s="471"/>
      <c r="ID141" s="471"/>
      <c r="IE141" s="471"/>
      <c r="IF141" s="471"/>
      <c r="IG141" s="471"/>
      <c r="IH141" s="471"/>
      <c r="II141" s="471"/>
      <c r="IJ141" s="471"/>
      <c r="IK141" s="471"/>
      <c r="IL141" s="471"/>
      <c r="IM141" s="471"/>
      <c r="IN141" s="471"/>
      <c r="IO141" s="471"/>
      <c r="IP141" s="471"/>
      <c r="IQ141" s="471"/>
      <c r="IR141" s="471"/>
      <c r="IS141" s="471"/>
      <c r="IT141" s="471"/>
      <c r="IU141" s="471"/>
      <c r="IV141" s="471"/>
    </row>
    <row r="142" spans="1:256" s="473" customFormat="1" ht="13.5" customHeight="1">
      <c r="A142" s="471"/>
      <c r="B142" s="471"/>
      <c r="C142" s="471"/>
      <c r="D142" s="471"/>
      <c r="E142" s="471"/>
      <c r="F142" s="471"/>
      <c r="G142" s="471"/>
      <c r="H142" s="471"/>
      <c r="I142" s="471"/>
      <c r="J142" s="471"/>
      <c r="K142" s="471"/>
      <c r="L142" s="471"/>
      <c r="M142" s="471"/>
      <c r="N142" s="471"/>
      <c r="O142" s="471"/>
      <c r="P142" s="471"/>
      <c r="Q142" s="471"/>
      <c r="R142" s="471"/>
      <c r="S142" s="471"/>
      <c r="T142" s="471"/>
      <c r="U142" s="471"/>
      <c r="V142" s="471"/>
      <c r="W142" s="471"/>
      <c r="X142" s="471"/>
      <c r="Y142" s="471"/>
      <c r="Z142" s="471"/>
      <c r="AA142" s="471"/>
      <c r="AB142" s="471"/>
      <c r="AC142" s="471"/>
      <c r="AD142" s="471"/>
      <c r="AE142" s="471"/>
      <c r="AF142" s="471"/>
      <c r="AG142" s="471"/>
      <c r="AH142" s="471"/>
      <c r="AI142" s="471"/>
      <c r="AJ142" s="471"/>
      <c r="AK142" s="471"/>
      <c r="AL142" s="471"/>
      <c r="AM142" s="471"/>
      <c r="AN142" s="471"/>
      <c r="AO142" s="471"/>
      <c r="AP142" s="471"/>
      <c r="AQ142" s="471"/>
      <c r="AR142" s="471"/>
      <c r="AS142" s="471"/>
      <c r="AT142" s="471"/>
      <c r="AU142" s="471"/>
      <c r="AV142" s="471"/>
      <c r="AW142" s="471"/>
      <c r="AX142" s="471"/>
      <c r="AY142" s="471"/>
      <c r="AZ142" s="471"/>
      <c r="BA142" s="471"/>
      <c r="BB142" s="471"/>
      <c r="BC142" s="471"/>
      <c r="BD142" s="471"/>
      <c r="BE142" s="471"/>
      <c r="BF142" s="471"/>
      <c r="BG142" s="471"/>
      <c r="BH142" s="471"/>
      <c r="BI142" s="471"/>
      <c r="BJ142" s="471"/>
      <c r="BK142" s="471"/>
      <c r="BL142" s="471"/>
      <c r="BM142" s="471"/>
      <c r="BN142" s="471"/>
      <c r="BO142" s="471"/>
      <c r="BP142" s="471"/>
      <c r="BQ142" s="471"/>
      <c r="BR142" s="471"/>
      <c r="BS142" s="471"/>
      <c r="BT142" s="471"/>
      <c r="BU142" s="471"/>
      <c r="BV142" s="471"/>
      <c r="BW142" s="471"/>
      <c r="BX142" s="471"/>
      <c r="BY142" s="471"/>
      <c r="BZ142" s="471"/>
      <c r="CA142" s="471"/>
      <c r="CB142" s="471"/>
      <c r="CC142" s="471"/>
      <c r="CD142" s="471"/>
      <c r="CE142" s="471"/>
      <c r="CF142" s="471"/>
      <c r="CG142" s="471"/>
      <c r="CH142" s="471"/>
      <c r="CI142" s="471"/>
      <c r="CJ142" s="471"/>
      <c r="CK142" s="471"/>
      <c r="CL142" s="471"/>
      <c r="CM142" s="471"/>
      <c r="CN142" s="471"/>
      <c r="CO142" s="471"/>
      <c r="CP142" s="471"/>
      <c r="CQ142" s="471"/>
      <c r="CR142" s="471"/>
      <c r="CS142" s="471"/>
      <c r="CT142" s="471"/>
      <c r="CU142" s="471"/>
      <c r="CV142" s="471"/>
      <c r="CW142" s="471"/>
      <c r="CX142" s="471"/>
      <c r="CY142" s="471"/>
      <c r="CZ142" s="471"/>
      <c r="DA142" s="471"/>
      <c r="DB142" s="471"/>
      <c r="DC142" s="471"/>
      <c r="DD142" s="471"/>
      <c r="DE142" s="471"/>
      <c r="DF142" s="471"/>
      <c r="DG142" s="471"/>
      <c r="DH142" s="471"/>
      <c r="DI142" s="471"/>
      <c r="DJ142" s="471"/>
      <c r="DK142" s="471"/>
      <c r="DL142" s="471"/>
      <c r="DM142" s="471"/>
      <c r="DN142" s="471"/>
      <c r="DO142" s="471"/>
      <c r="DP142" s="471"/>
      <c r="DQ142" s="471"/>
      <c r="DR142" s="471"/>
      <c r="DS142" s="471"/>
      <c r="DT142" s="471"/>
      <c r="DU142" s="471"/>
      <c r="DV142" s="471"/>
      <c r="DW142" s="471"/>
      <c r="DX142" s="471"/>
      <c r="DY142" s="471"/>
      <c r="DZ142" s="471"/>
      <c r="EA142" s="471"/>
      <c r="EB142" s="471"/>
      <c r="EC142" s="471"/>
      <c r="ED142" s="471"/>
      <c r="EE142" s="471"/>
      <c r="EF142" s="471"/>
      <c r="EG142" s="471"/>
      <c r="EH142" s="471"/>
      <c r="EI142" s="471"/>
      <c r="EJ142" s="471"/>
      <c r="EK142" s="471"/>
      <c r="EL142" s="471"/>
      <c r="EM142" s="471"/>
      <c r="EN142" s="471"/>
      <c r="EO142" s="471"/>
      <c r="EP142" s="471"/>
      <c r="EQ142" s="471"/>
      <c r="ER142" s="471"/>
      <c r="ES142" s="471"/>
      <c r="ET142" s="471"/>
      <c r="EU142" s="471"/>
      <c r="EV142" s="471"/>
      <c r="EW142" s="471"/>
      <c r="EX142" s="471"/>
      <c r="EY142" s="471"/>
      <c r="EZ142" s="471"/>
      <c r="FA142" s="471"/>
      <c r="FB142" s="471"/>
      <c r="FC142" s="471"/>
      <c r="FD142" s="471"/>
      <c r="FE142" s="471"/>
      <c r="FF142" s="471"/>
      <c r="FG142" s="471"/>
      <c r="FH142" s="471"/>
      <c r="FI142" s="471"/>
      <c r="FJ142" s="471"/>
      <c r="FK142" s="471"/>
      <c r="FL142" s="471"/>
      <c r="FM142" s="471"/>
      <c r="FN142" s="471"/>
      <c r="FO142" s="471"/>
      <c r="FP142" s="471"/>
      <c r="FQ142" s="471"/>
      <c r="FR142" s="471"/>
      <c r="FS142" s="471"/>
      <c r="FT142" s="471"/>
      <c r="FU142" s="471"/>
      <c r="FV142" s="471"/>
      <c r="FW142" s="471"/>
      <c r="FX142" s="471"/>
      <c r="FY142" s="471"/>
      <c r="FZ142" s="471"/>
      <c r="GA142" s="471"/>
      <c r="GB142" s="471"/>
      <c r="GC142" s="471"/>
      <c r="GD142" s="471"/>
      <c r="GE142" s="471"/>
      <c r="GF142" s="471"/>
      <c r="GG142" s="471"/>
      <c r="GH142" s="471"/>
      <c r="GI142" s="471"/>
      <c r="GJ142" s="471"/>
      <c r="GK142" s="471"/>
      <c r="GL142" s="471"/>
      <c r="GM142" s="471"/>
      <c r="GN142" s="471"/>
      <c r="GO142" s="471"/>
      <c r="GP142" s="471"/>
      <c r="GQ142" s="471"/>
      <c r="GR142" s="471"/>
      <c r="GS142" s="471"/>
      <c r="GT142" s="471"/>
      <c r="GU142" s="471"/>
      <c r="GV142" s="471"/>
      <c r="GW142" s="471"/>
      <c r="GX142" s="471"/>
      <c r="GY142" s="471"/>
      <c r="GZ142" s="471"/>
      <c r="HA142" s="471"/>
      <c r="HB142" s="471"/>
      <c r="HC142" s="471"/>
      <c r="HD142" s="471"/>
      <c r="HE142" s="471"/>
      <c r="HF142" s="471"/>
      <c r="HG142" s="471"/>
      <c r="HH142" s="471"/>
      <c r="HI142" s="471"/>
      <c r="HJ142" s="471"/>
      <c r="HK142" s="471"/>
      <c r="HL142" s="471"/>
      <c r="HM142" s="471"/>
      <c r="HN142" s="471"/>
      <c r="HO142" s="471"/>
      <c r="HP142" s="471"/>
      <c r="HQ142" s="471"/>
      <c r="HR142" s="471"/>
      <c r="HS142" s="471"/>
      <c r="HT142" s="471"/>
      <c r="HU142" s="471"/>
      <c r="HV142" s="471"/>
      <c r="HW142" s="471"/>
      <c r="HX142" s="471"/>
      <c r="HY142" s="471"/>
      <c r="HZ142" s="471"/>
      <c r="IA142" s="471"/>
      <c r="IB142" s="471"/>
      <c r="IC142" s="471"/>
      <c r="ID142" s="471"/>
      <c r="IE142" s="471"/>
      <c r="IF142" s="471"/>
      <c r="IG142" s="471"/>
      <c r="IH142" s="471"/>
      <c r="II142" s="471"/>
      <c r="IJ142" s="471"/>
      <c r="IK142" s="471"/>
      <c r="IL142" s="471"/>
      <c r="IM142" s="471"/>
      <c r="IN142" s="471"/>
      <c r="IO142" s="471"/>
      <c r="IP142" s="471"/>
      <c r="IQ142" s="471"/>
      <c r="IR142" s="471"/>
      <c r="IS142" s="471"/>
      <c r="IT142" s="471"/>
      <c r="IU142" s="471"/>
      <c r="IV142" s="471"/>
    </row>
    <row r="143" spans="1:256" s="473" customFormat="1" ht="13.5" customHeight="1">
      <c r="A143" s="471"/>
      <c r="B143" s="471"/>
      <c r="C143" s="471"/>
      <c r="D143" s="471"/>
      <c r="E143" s="471"/>
      <c r="F143" s="471"/>
      <c r="G143" s="471"/>
      <c r="H143" s="471"/>
      <c r="I143" s="471"/>
      <c r="J143" s="471"/>
      <c r="K143" s="471"/>
      <c r="L143" s="471"/>
      <c r="M143" s="471"/>
      <c r="N143" s="471"/>
      <c r="O143" s="471"/>
      <c r="P143" s="471"/>
      <c r="Q143" s="471"/>
      <c r="R143" s="471"/>
      <c r="S143" s="471"/>
      <c r="T143" s="471"/>
      <c r="U143" s="471"/>
      <c r="V143" s="471"/>
      <c r="W143" s="471"/>
      <c r="X143" s="471"/>
      <c r="Y143" s="471"/>
      <c r="Z143" s="471"/>
      <c r="AA143" s="471"/>
      <c r="AB143" s="471"/>
      <c r="AC143" s="471"/>
      <c r="AD143" s="471"/>
      <c r="AE143" s="471"/>
      <c r="AF143" s="471"/>
      <c r="AG143" s="471"/>
      <c r="AH143" s="471"/>
      <c r="AI143" s="471"/>
      <c r="AJ143" s="471"/>
      <c r="AK143" s="471"/>
      <c r="AL143" s="471"/>
      <c r="AM143" s="471"/>
      <c r="AN143" s="471"/>
      <c r="AO143" s="471"/>
      <c r="AP143" s="471"/>
      <c r="AQ143" s="471"/>
      <c r="AR143" s="471"/>
      <c r="AS143" s="471"/>
      <c r="AT143" s="471"/>
      <c r="AU143" s="471"/>
      <c r="AV143" s="471"/>
      <c r="AW143" s="471"/>
      <c r="AX143" s="471"/>
      <c r="AY143" s="471"/>
      <c r="AZ143" s="471"/>
      <c r="BA143" s="471"/>
      <c r="BB143" s="471"/>
      <c r="BC143" s="471"/>
      <c r="BD143" s="471"/>
      <c r="BE143" s="471"/>
      <c r="BF143" s="471"/>
      <c r="BG143" s="471"/>
      <c r="BH143" s="471"/>
      <c r="BI143" s="471"/>
      <c r="BJ143" s="471"/>
      <c r="BK143" s="471"/>
      <c r="BL143" s="471"/>
      <c r="BM143" s="471"/>
      <c r="BN143" s="471"/>
      <c r="BO143" s="471"/>
      <c r="BP143" s="471"/>
      <c r="BQ143" s="471"/>
      <c r="BR143" s="471"/>
      <c r="BS143" s="471"/>
      <c r="BT143" s="471"/>
      <c r="BU143" s="471"/>
      <c r="BV143" s="471"/>
      <c r="BW143" s="471"/>
      <c r="BX143" s="471"/>
      <c r="BY143" s="471"/>
      <c r="BZ143" s="471"/>
      <c r="CA143" s="471"/>
      <c r="CB143" s="471"/>
      <c r="CC143" s="471"/>
      <c r="CD143" s="471"/>
      <c r="CE143" s="471"/>
      <c r="CF143" s="471"/>
      <c r="CG143" s="471"/>
      <c r="CH143" s="471"/>
      <c r="CI143" s="471"/>
      <c r="CJ143" s="471"/>
      <c r="CK143" s="471"/>
      <c r="CL143" s="471"/>
      <c r="CM143" s="471"/>
      <c r="CN143" s="471"/>
      <c r="CO143" s="471"/>
      <c r="CP143" s="471"/>
      <c r="CQ143" s="471"/>
      <c r="CR143" s="471"/>
      <c r="CS143" s="471"/>
      <c r="CT143" s="471"/>
      <c r="CU143" s="471"/>
      <c r="CV143" s="471"/>
      <c r="CW143" s="471"/>
      <c r="CX143" s="471"/>
      <c r="CY143" s="471"/>
      <c r="CZ143" s="471"/>
      <c r="DA143" s="471"/>
      <c r="DB143" s="471"/>
      <c r="DC143" s="471"/>
      <c r="DD143" s="471"/>
      <c r="DE143" s="471"/>
      <c r="DF143" s="471"/>
      <c r="DG143" s="471"/>
      <c r="DH143" s="471"/>
      <c r="DI143" s="471"/>
      <c r="DJ143" s="471"/>
      <c r="DK143" s="471"/>
      <c r="DL143" s="471"/>
      <c r="DM143" s="471"/>
      <c r="DN143" s="471"/>
      <c r="DO143" s="471"/>
      <c r="DP143" s="471"/>
      <c r="DQ143" s="471"/>
      <c r="DR143" s="471"/>
      <c r="DS143" s="471"/>
      <c r="DT143" s="471"/>
      <c r="DU143" s="471"/>
      <c r="DV143" s="471"/>
      <c r="DW143" s="471"/>
      <c r="DX143" s="471"/>
      <c r="DY143" s="471"/>
      <c r="DZ143" s="471"/>
      <c r="EA143" s="471"/>
      <c r="EB143" s="471"/>
      <c r="EC143" s="471"/>
      <c r="ED143" s="471"/>
      <c r="EE143" s="471"/>
      <c r="EF143" s="471"/>
      <c r="EG143" s="471"/>
      <c r="EH143" s="471"/>
      <c r="EI143" s="471"/>
      <c r="EJ143" s="471"/>
      <c r="EK143" s="471"/>
      <c r="EL143" s="471"/>
      <c r="EM143" s="471"/>
      <c r="EN143" s="471"/>
      <c r="EO143" s="471"/>
      <c r="EP143" s="471"/>
      <c r="EQ143" s="471"/>
      <c r="ER143" s="471"/>
      <c r="ES143" s="471"/>
      <c r="ET143" s="471"/>
      <c r="EU143" s="471"/>
      <c r="EV143" s="471"/>
      <c r="EW143" s="471"/>
      <c r="EX143" s="471"/>
      <c r="EY143" s="471"/>
      <c r="EZ143" s="471"/>
      <c r="FA143" s="471"/>
      <c r="FB143" s="471"/>
      <c r="FC143" s="471"/>
      <c r="FD143" s="471"/>
      <c r="FE143" s="471"/>
      <c r="FF143" s="471"/>
      <c r="FG143" s="471"/>
      <c r="FH143" s="471"/>
      <c r="FI143" s="471"/>
      <c r="FJ143" s="471"/>
      <c r="FK143" s="471"/>
      <c r="FL143" s="471"/>
      <c r="FM143" s="471"/>
      <c r="FN143" s="471"/>
      <c r="FO143" s="471"/>
      <c r="FP143" s="471"/>
      <c r="FQ143" s="471"/>
      <c r="FR143" s="471"/>
      <c r="FS143" s="471"/>
      <c r="FT143" s="471"/>
      <c r="FU143" s="471"/>
      <c r="FV143" s="471"/>
      <c r="FW143" s="471"/>
      <c r="FX143" s="471"/>
      <c r="FY143" s="471"/>
      <c r="FZ143" s="471"/>
      <c r="GA143" s="471"/>
      <c r="GB143" s="471"/>
      <c r="GC143" s="471"/>
      <c r="GD143" s="471"/>
      <c r="GE143" s="471"/>
      <c r="GF143" s="471"/>
      <c r="GG143" s="471"/>
      <c r="GH143" s="471"/>
      <c r="GI143" s="471"/>
      <c r="GJ143" s="471"/>
      <c r="GK143" s="471"/>
      <c r="GL143" s="471"/>
      <c r="GM143" s="471"/>
      <c r="GN143" s="471"/>
      <c r="GO143" s="471"/>
      <c r="GP143" s="471"/>
      <c r="GQ143" s="471"/>
      <c r="GR143" s="471"/>
      <c r="GS143" s="471"/>
      <c r="GT143" s="471"/>
      <c r="GU143" s="471"/>
      <c r="GV143" s="471"/>
      <c r="GW143" s="471"/>
      <c r="GX143" s="471"/>
      <c r="GY143" s="471"/>
      <c r="GZ143" s="471"/>
      <c r="HA143" s="471"/>
      <c r="HB143" s="471"/>
      <c r="HC143" s="471"/>
      <c r="HD143" s="471"/>
      <c r="HE143" s="471"/>
      <c r="HF143" s="471"/>
      <c r="HG143" s="471"/>
      <c r="HH143" s="471"/>
      <c r="HI143" s="471"/>
      <c r="HJ143" s="471"/>
      <c r="HK143" s="471"/>
      <c r="HL143" s="471"/>
      <c r="HM143" s="471"/>
      <c r="HN143" s="471"/>
      <c r="HO143" s="471"/>
      <c r="HP143" s="471"/>
      <c r="HQ143" s="471"/>
      <c r="HR143" s="471"/>
      <c r="HS143" s="471"/>
      <c r="HT143" s="471"/>
      <c r="HU143" s="471"/>
      <c r="HV143" s="471"/>
      <c r="HW143" s="471"/>
      <c r="HX143" s="471"/>
      <c r="HY143" s="471"/>
      <c r="HZ143" s="471"/>
      <c r="IA143" s="471"/>
      <c r="IB143" s="471"/>
      <c r="IC143" s="471"/>
      <c r="ID143" s="471"/>
      <c r="IE143" s="471"/>
      <c r="IF143" s="471"/>
      <c r="IG143" s="471"/>
      <c r="IH143" s="471"/>
      <c r="II143" s="471"/>
      <c r="IJ143" s="471"/>
      <c r="IK143" s="471"/>
      <c r="IL143" s="471"/>
      <c r="IM143" s="471"/>
      <c r="IN143" s="471"/>
      <c r="IO143" s="471"/>
      <c r="IP143" s="471"/>
      <c r="IQ143" s="471"/>
      <c r="IR143" s="471"/>
      <c r="IS143" s="471"/>
      <c r="IT143" s="471"/>
      <c r="IU143" s="471"/>
      <c r="IV143" s="471"/>
    </row>
    <row r="144" spans="1:256" s="286" customFormat="1" ht="13.5" customHeight="1">
      <c r="A144" s="471"/>
      <c r="B144" s="471"/>
      <c r="C144" s="471"/>
      <c r="D144" s="471"/>
      <c r="E144" s="471"/>
      <c r="F144" s="471"/>
      <c r="G144" s="471"/>
      <c r="H144" s="471"/>
      <c r="I144" s="471"/>
      <c r="J144" s="471"/>
      <c r="K144" s="471"/>
      <c r="L144" s="471"/>
      <c r="M144" s="471"/>
      <c r="N144" s="471"/>
      <c r="O144" s="471"/>
      <c r="P144" s="471"/>
      <c r="Q144" s="471"/>
      <c r="R144" s="471"/>
      <c r="S144" s="471"/>
      <c r="T144" s="471"/>
      <c r="U144" s="471"/>
      <c r="V144" s="471"/>
      <c r="W144" s="471"/>
      <c r="X144" s="471"/>
      <c r="Y144" s="471"/>
      <c r="Z144" s="471"/>
      <c r="AA144" s="471"/>
      <c r="AB144" s="471"/>
      <c r="AC144" s="471"/>
      <c r="AD144" s="471"/>
      <c r="AE144" s="471"/>
      <c r="AF144" s="471"/>
      <c r="AG144" s="471"/>
      <c r="AH144" s="471"/>
      <c r="AI144" s="471"/>
      <c r="AJ144" s="471"/>
      <c r="AK144" s="471"/>
      <c r="AL144" s="471"/>
      <c r="AM144" s="471"/>
      <c r="AN144" s="471"/>
      <c r="AO144" s="471"/>
      <c r="AP144" s="471"/>
      <c r="AQ144" s="471"/>
      <c r="AR144" s="471"/>
      <c r="AS144" s="471"/>
      <c r="AT144" s="471"/>
      <c r="AU144" s="471"/>
      <c r="AV144" s="471"/>
      <c r="AW144" s="471"/>
      <c r="AX144" s="471"/>
      <c r="AY144" s="471"/>
      <c r="AZ144" s="471"/>
      <c r="BA144" s="471"/>
      <c r="BB144" s="471"/>
      <c r="BC144" s="471"/>
      <c r="BD144" s="471"/>
      <c r="BE144" s="471"/>
      <c r="BF144" s="471"/>
      <c r="BG144" s="471"/>
      <c r="BH144" s="471"/>
      <c r="BI144" s="471"/>
      <c r="BJ144" s="471"/>
      <c r="BK144" s="471"/>
      <c r="BL144" s="471"/>
      <c r="BM144" s="471"/>
      <c r="BN144" s="471"/>
      <c r="BO144" s="471"/>
      <c r="BP144" s="471"/>
      <c r="BQ144" s="471"/>
      <c r="BR144" s="471"/>
      <c r="BS144" s="471"/>
      <c r="BT144" s="471"/>
      <c r="BU144" s="471"/>
      <c r="BV144" s="471"/>
      <c r="BW144" s="471"/>
      <c r="BX144" s="471"/>
      <c r="BY144" s="471"/>
      <c r="BZ144" s="471"/>
      <c r="CA144" s="471"/>
      <c r="CB144" s="471"/>
      <c r="CC144" s="471"/>
      <c r="CD144" s="471"/>
      <c r="CE144" s="471"/>
      <c r="CF144" s="471"/>
      <c r="CG144" s="471"/>
      <c r="CH144" s="471"/>
      <c r="CI144" s="471"/>
      <c r="CJ144" s="471"/>
      <c r="CK144" s="471"/>
      <c r="CL144" s="471"/>
      <c r="CM144" s="471"/>
      <c r="CN144" s="471"/>
      <c r="CO144" s="471"/>
      <c r="CP144" s="471"/>
      <c r="CQ144" s="471"/>
      <c r="CR144" s="471"/>
      <c r="CS144" s="471"/>
      <c r="CT144" s="471"/>
      <c r="CU144" s="471"/>
      <c r="CV144" s="471"/>
      <c r="CW144" s="471"/>
      <c r="CX144" s="471"/>
      <c r="CY144" s="471"/>
      <c r="CZ144" s="471"/>
      <c r="DA144" s="471"/>
      <c r="DB144" s="471"/>
      <c r="DC144" s="471"/>
      <c r="DD144" s="471"/>
      <c r="DE144" s="471"/>
      <c r="DF144" s="471"/>
      <c r="DG144" s="471"/>
      <c r="DH144" s="471"/>
      <c r="DI144" s="471"/>
      <c r="DJ144" s="471"/>
      <c r="DK144" s="471"/>
      <c r="DL144" s="471"/>
      <c r="DM144" s="471"/>
      <c r="DN144" s="471"/>
      <c r="DO144" s="471"/>
      <c r="DP144" s="471"/>
      <c r="DQ144" s="471"/>
      <c r="DR144" s="471"/>
      <c r="DS144" s="471"/>
      <c r="DT144" s="471"/>
      <c r="DU144" s="471"/>
      <c r="DV144" s="471"/>
      <c r="DW144" s="471"/>
      <c r="DX144" s="471"/>
      <c r="DY144" s="471"/>
      <c r="DZ144" s="471"/>
      <c r="EA144" s="471"/>
      <c r="EB144" s="471"/>
      <c r="EC144" s="471"/>
      <c r="ED144" s="471"/>
      <c r="EE144" s="471"/>
      <c r="EF144" s="471"/>
      <c r="EG144" s="471"/>
      <c r="EH144" s="471"/>
      <c r="EI144" s="471"/>
      <c r="EJ144" s="471"/>
      <c r="EK144" s="471"/>
      <c r="EL144" s="471"/>
      <c r="EM144" s="471"/>
      <c r="EN144" s="471"/>
      <c r="EO144" s="471"/>
      <c r="EP144" s="471"/>
      <c r="EQ144" s="471"/>
      <c r="ER144" s="471"/>
      <c r="ES144" s="471"/>
      <c r="ET144" s="471"/>
      <c r="EU144" s="471"/>
      <c r="EV144" s="471"/>
      <c r="EW144" s="471"/>
      <c r="EX144" s="471"/>
      <c r="EY144" s="471"/>
      <c r="EZ144" s="471"/>
      <c r="FA144" s="471"/>
      <c r="FB144" s="471"/>
      <c r="FC144" s="471"/>
      <c r="FD144" s="471"/>
      <c r="FE144" s="471"/>
      <c r="FF144" s="471"/>
      <c r="FG144" s="471"/>
      <c r="FH144" s="471"/>
      <c r="FI144" s="471"/>
      <c r="FJ144" s="471"/>
      <c r="FK144" s="471"/>
      <c r="FL144" s="471"/>
      <c r="FM144" s="471"/>
      <c r="FN144" s="471"/>
      <c r="FO144" s="471"/>
      <c r="FP144" s="471"/>
      <c r="FQ144" s="471"/>
      <c r="FR144" s="471"/>
      <c r="FS144" s="471"/>
      <c r="FT144" s="471"/>
      <c r="FU144" s="471"/>
      <c r="FV144" s="471"/>
      <c r="FW144" s="471"/>
      <c r="FX144" s="471"/>
      <c r="FY144" s="471"/>
      <c r="FZ144" s="471"/>
      <c r="GA144" s="471"/>
      <c r="GB144" s="471"/>
      <c r="GC144" s="471"/>
      <c r="GD144" s="471"/>
      <c r="GE144" s="471"/>
      <c r="GF144" s="471"/>
      <c r="GG144" s="471"/>
      <c r="GH144" s="471"/>
      <c r="GI144" s="471"/>
      <c r="GJ144" s="471"/>
      <c r="GK144" s="471"/>
      <c r="GL144" s="471"/>
      <c r="GM144" s="471"/>
      <c r="GN144" s="471"/>
      <c r="GO144" s="471"/>
      <c r="GP144" s="471"/>
      <c r="GQ144" s="471"/>
      <c r="GR144" s="471"/>
      <c r="GS144" s="471"/>
      <c r="GT144" s="471"/>
      <c r="GU144" s="471"/>
      <c r="GV144" s="471"/>
      <c r="GW144" s="471"/>
      <c r="GX144" s="471"/>
      <c r="GY144" s="471"/>
      <c r="GZ144" s="471"/>
      <c r="HA144" s="471"/>
      <c r="HB144" s="471"/>
      <c r="HC144" s="471"/>
      <c r="HD144" s="471"/>
      <c r="HE144" s="471"/>
      <c r="HF144" s="471"/>
      <c r="HG144" s="471"/>
      <c r="HH144" s="471"/>
      <c r="HI144" s="471"/>
      <c r="HJ144" s="471"/>
      <c r="HK144" s="471"/>
      <c r="HL144" s="471"/>
      <c r="HM144" s="471"/>
      <c r="HN144" s="471"/>
      <c r="HO144" s="471"/>
      <c r="HP144" s="471"/>
      <c r="HQ144" s="471"/>
      <c r="HR144" s="471"/>
      <c r="HS144" s="471"/>
      <c r="HT144" s="471"/>
      <c r="HU144" s="471"/>
      <c r="HV144" s="471"/>
      <c r="HW144" s="471"/>
      <c r="HX144" s="471"/>
      <c r="HY144" s="471"/>
      <c r="HZ144" s="471"/>
      <c r="IA144" s="471"/>
      <c r="IB144" s="471"/>
      <c r="IC144" s="471"/>
      <c r="ID144" s="471"/>
      <c r="IE144" s="471"/>
      <c r="IF144" s="471"/>
      <c r="IG144" s="471"/>
      <c r="IH144" s="471"/>
      <c r="II144" s="471"/>
      <c r="IJ144" s="471"/>
      <c r="IK144" s="471"/>
      <c r="IL144" s="471"/>
      <c r="IM144" s="471"/>
      <c r="IN144" s="471"/>
      <c r="IO144" s="471"/>
      <c r="IP144" s="471"/>
      <c r="IQ144" s="471"/>
      <c r="IR144" s="471"/>
      <c r="IS144" s="471"/>
      <c r="IT144" s="471"/>
      <c r="IU144" s="471"/>
      <c r="IV144" s="471"/>
    </row>
    <row r="145" spans="1:256" s="286" customFormat="1" ht="40.5" customHeight="1">
      <c r="A145" s="471"/>
      <c r="B145" s="471"/>
      <c r="C145" s="471"/>
      <c r="D145" s="471"/>
      <c r="E145" s="471"/>
      <c r="F145" s="471"/>
      <c r="G145" s="471"/>
      <c r="H145" s="471"/>
      <c r="I145" s="471"/>
      <c r="J145" s="471"/>
      <c r="K145" s="471"/>
      <c r="L145" s="471"/>
      <c r="M145" s="471"/>
      <c r="N145" s="471"/>
      <c r="O145" s="471"/>
      <c r="P145" s="471"/>
      <c r="Q145" s="471"/>
      <c r="R145" s="471"/>
      <c r="S145" s="471"/>
      <c r="T145" s="471"/>
      <c r="U145" s="471"/>
      <c r="V145" s="471"/>
      <c r="W145" s="471"/>
      <c r="X145" s="471"/>
      <c r="Y145" s="471"/>
      <c r="Z145" s="471"/>
      <c r="AA145" s="471"/>
      <c r="AB145" s="471"/>
      <c r="AC145" s="471"/>
      <c r="AD145" s="471"/>
      <c r="AE145" s="471"/>
      <c r="AF145" s="471"/>
      <c r="AG145" s="471"/>
      <c r="AH145" s="471"/>
      <c r="AI145" s="471"/>
      <c r="AJ145" s="471"/>
      <c r="AK145" s="471"/>
      <c r="AL145" s="471"/>
      <c r="AM145" s="471"/>
      <c r="AN145" s="471"/>
      <c r="AO145" s="471"/>
      <c r="AP145" s="471"/>
      <c r="AQ145" s="471"/>
      <c r="AR145" s="471"/>
      <c r="AS145" s="471"/>
      <c r="AT145" s="471"/>
      <c r="AU145" s="471"/>
      <c r="AV145" s="471"/>
      <c r="AW145" s="471"/>
      <c r="AX145" s="471"/>
      <c r="AY145" s="471"/>
      <c r="AZ145" s="471"/>
      <c r="BA145" s="471"/>
      <c r="BB145" s="471"/>
      <c r="BC145" s="471"/>
      <c r="BD145" s="471"/>
      <c r="BE145" s="471"/>
      <c r="BF145" s="471"/>
      <c r="BG145" s="471"/>
      <c r="BH145" s="471"/>
      <c r="BI145" s="471"/>
      <c r="BJ145" s="471"/>
      <c r="BK145" s="471"/>
      <c r="BL145" s="471"/>
      <c r="BM145" s="471"/>
      <c r="BN145" s="471"/>
      <c r="BO145" s="471"/>
      <c r="BP145" s="471"/>
      <c r="BQ145" s="471"/>
      <c r="BR145" s="471"/>
      <c r="BS145" s="471"/>
      <c r="BT145" s="471"/>
      <c r="BU145" s="471"/>
      <c r="BV145" s="471"/>
      <c r="BW145" s="471"/>
      <c r="BX145" s="471"/>
      <c r="BY145" s="471"/>
      <c r="BZ145" s="471"/>
      <c r="CA145" s="471"/>
      <c r="CB145" s="471"/>
      <c r="CC145" s="471"/>
      <c r="CD145" s="471"/>
      <c r="CE145" s="471"/>
      <c r="CF145" s="471"/>
      <c r="CG145" s="471"/>
      <c r="CH145" s="471"/>
      <c r="CI145" s="471"/>
      <c r="CJ145" s="471"/>
      <c r="CK145" s="471"/>
      <c r="CL145" s="471"/>
      <c r="CM145" s="471"/>
      <c r="CN145" s="471"/>
      <c r="CO145" s="471"/>
      <c r="CP145" s="471"/>
      <c r="CQ145" s="471"/>
      <c r="CR145" s="471"/>
      <c r="CS145" s="471"/>
      <c r="CT145" s="471"/>
      <c r="CU145" s="471"/>
      <c r="CV145" s="471"/>
      <c r="CW145" s="471"/>
      <c r="CX145" s="471"/>
      <c r="CY145" s="471"/>
      <c r="CZ145" s="471"/>
      <c r="DA145" s="471"/>
      <c r="DB145" s="471"/>
      <c r="DC145" s="471"/>
      <c r="DD145" s="471"/>
      <c r="DE145" s="471"/>
      <c r="DF145" s="471"/>
      <c r="DG145" s="471"/>
      <c r="DH145" s="471"/>
      <c r="DI145" s="471"/>
      <c r="DJ145" s="471"/>
      <c r="DK145" s="471"/>
      <c r="DL145" s="471"/>
      <c r="DM145" s="471"/>
      <c r="DN145" s="471"/>
      <c r="DO145" s="471"/>
      <c r="DP145" s="471"/>
      <c r="DQ145" s="471"/>
      <c r="DR145" s="471"/>
      <c r="DS145" s="471"/>
      <c r="DT145" s="471"/>
      <c r="DU145" s="471"/>
      <c r="DV145" s="471"/>
      <c r="DW145" s="471"/>
      <c r="DX145" s="471"/>
      <c r="DY145" s="471"/>
      <c r="DZ145" s="471"/>
      <c r="EA145" s="471"/>
      <c r="EB145" s="471"/>
      <c r="EC145" s="471"/>
      <c r="ED145" s="471"/>
      <c r="EE145" s="471"/>
      <c r="EF145" s="471"/>
      <c r="EG145" s="471"/>
      <c r="EH145" s="471"/>
      <c r="EI145" s="471"/>
      <c r="EJ145" s="471"/>
      <c r="EK145" s="471"/>
      <c r="EL145" s="471"/>
      <c r="EM145" s="471"/>
      <c r="EN145" s="471"/>
      <c r="EO145" s="471"/>
      <c r="EP145" s="471"/>
      <c r="EQ145" s="471"/>
      <c r="ER145" s="471"/>
      <c r="ES145" s="471"/>
      <c r="ET145" s="471"/>
      <c r="EU145" s="471"/>
      <c r="EV145" s="471"/>
      <c r="EW145" s="471"/>
      <c r="EX145" s="471"/>
      <c r="EY145" s="471"/>
      <c r="EZ145" s="471"/>
      <c r="FA145" s="471"/>
      <c r="FB145" s="471"/>
      <c r="FC145" s="471"/>
      <c r="FD145" s="471"/>
      <c r="FE145" s="471"/>
      <c r="FF145" s="471"/>
      <c r="FG145" s="471"/>
      <c r="FH145" s="471"/>
      <c r="FI145" s="471"/>
      <c r="FJ145" s="471"/>
      <c r="FK145" s="471"/>
      <c r="FL145" s="471"/>
      <c r="FM145" s="471"/>
      <c r="FN145" s="471"/>
      <c r="FO145" s="471"/>
      <c r="FP145" s="471"/>
      <c r="FQ145" s="471"/>
      <c r="FR145" s="471"/>
      <c r="FS145" s="471"/>
      <c r="FT145" s="471"/>
      <c r="FU145" s="471"/>
      <c r="FV145" s="471"/>
      <c r="FW145" s="471"/>
      <c r="FX145" s="471"/>
      <c r="FY145" s="471"/>
      <c r="FZ145" s="471"/>
      <c r="GA145" s="471"/>
      <c r="GB145" s="471"/>
      <c r="GC145" s="471"/>
      <c r="GD145" s="471"/>
      <c r="GE145" s="471"/>
      <c r="GF145" s="471"/>
      <c r="GG145" s="471"/>
      <c r="GH145" s="471"/>
      <c r="GI145" s="471"/>
      <c r="GJ145" s="471"/>
      <c r="GK145" s="471"/>
      <c r="GL145" s="471"/>
      <c r="GM145" s="471"/>
      <c r="GN145" s="471"/>
      <c r="GO145" s="471"/>
      <c r="GP145" s="471"/>
      <c r="GQ145" s="471"/>
      <c r="GR145" s="471"/>
      <c r="GS145" s="471"/>
      <c r="GT145" s="471"/>
      <c r="GU145" s="471"/>
      <c r="GV145" s="471"/>
      <c r="GW145" s="471"/>
      <c r="GX145" s="471"/>
      <c r="GY145" s="471"/>
      <c r="GZ145" s="471"/>
      <c r="HA145" s="471"/>
      <c r="HB145" s="471"/>
      <c r="HC145" s="471"/>
      <c r="HD145" s="471"/>
      <c r="HE145" s="471"/>
      <c r="HF145" s="471"/>
      <c r="HG145" s="471"/>
      <c r="HH145" s="471"/>
      <c r="HI145" s="471"/>
      <c r="HJ145" s="471"/>
      <c r="HK145" s="471"/>
      <c r="HL145" s="471"/>
      <c r="HM145" s="471"/>
      <c r="HN145" s="471"/>
      <c r="HO145" s="471"/>
      <c r="HP145" s="471"/>
      <c r="HQ145" s="471"/>
      <c r="HR145" s="471"/>
      <c r="HS145" s="471"/>
      <c r="HT145" s="471"/>
      <c r="HU145" s="471"/>
      <c r="HV145" s="471"/>
      <c r="HW145" s="471"/>
      <c r="HX145" s="471"/>
      <c r="HY145" s="471"/>
      <c r="HZ145" s="471"/>
      <c r="IA145" s="471"/>
      <c r="IB145" s="471"/>
      <c r="IC145" s="471"/>
      <c r="ID145" s="471"/>
      <c r="IE145" s="471"/>
      <c r="IF145" s="471"/>
      <c r="IG145" s="471"/>
      <c r="IH145" s="471"/>
      <c r="II145" s="471"/>
      <c r="IJ145" s="471"/>
      <c r="IK145" s="471"/>
      <c r="IL145" s="471"/>
      <c r="IM145" s="471"/>
      <c r="IN145" s="471"/>
      <c r="IO145" s="471"/>
      <c r="IP145" s="471"/>
      <c r="IQ145" s="471"/>
      <c r="IR145" s="471"/>
      <c r="IS145" s="471"/>
      <c r="IT145" s="471"/>
      <c r="IU145" s="471"/>
      <c r="IV145" s="471"/>
    </row>
    <row r="146" spans="1:256" s="286" customFormat="1" ht="13.5" customHeight="1">
      <c r="A146" s="471"/>
      <c r="B146" s="471"/>
      <c r="C146" s="471"/>
      <c r="D146" s="471"/>
      <c r="E146" s="471"/>
      <c r="F146" s="471"/>
      <c r="G146" s="471"/>
      <c r="H146" s="471"/>
      <c r="I146" s="471"/>
      <c r="J146" s="471"/>
      <c r="K146" s="471"/>
      <c r="L146" s="471"/>
      <c r="M146" s="471"/>
      <c r="N146" s="471"/>
      <c r="O146" s="471"/>
      <c r="P146" s="471"/>
      <c r="Q146" s="471"/>
      <c r="R146" s="471"/>
      <c r="S146" s="471"/>
      <c r="T146" s="471"/>
      <c r="U146" s="471"/>
      <c r="V146" s="471"/>
      <c r="W146" s="471"/>
      <c r="X146" s="471"/>
      <c r="Y146" s="471"/>
      <c r="Z146" s="471"/>
      <c r="AA146" s="471"/>
      <c r="AB146" s="471"/>
      <c r="AC146" s="471"/>
      <c r="AD146" s="471"/>
      <c r="AE146" s="471"/>
      <c r="AF146" s="471"/>
      <c r="AG146" s="471"/>
      <c r="AH146" s="471"/>
      <c r="AI146" s="471"/>
      <c r="AJ146" s="471"/>
      <c r="AK146" s="471"/>
      <c r="AL146" s="471"/>
      <c r="AM146" s="471"/>
      <c r="AN146" s="471"/>
      <c r="AO146" s="471"/>
      <c r="AP146" s="471"/>
      <c r="AQ146" s="471"/>
      <c r="AR146" s="471"/>
      <c r="AS146" s="471"/>
      <c r="AT146" s="471"/>
      <c r="AU146" s="471"/>
      <c r="AV146" s="471"/>
      <c r="AW146" s="471"/>
      <c r="AX146" s="471"/>
      <c r="AY146" s="471"/>
      <c r="AZ146" s="471"/>
      <c r="BA146" s="471"/>
      <c r="BB146" s="471"/>
      <c r="BC146" s="471"/>
      <c r="BD146" s="471"/>
      <c r="BE146" s="471"/>
      <c r="BF146" s="471"/>
      <c r="BG146" s="471"/>
      <c r="BH146" s="471"/>
      <c r="BI146" s="471"/>
      <c r="BJ146" s="471"/>
      <c r="BK146" s="471"/>
      <c r="BL146" s="471"/>
      <c r="BM146" s="471"/>
      <c r="BN146" s="471"/>
      <c r="BO146" s="471"/>
      <c r="BP146" s="471"/>
      <c r="BQ146" s="471"/>
      <c r="BR146" s="471"/>
      <c r="BS146" s="471"/>
      <c r="BT146" s="471"/>
      <c r="BU146" s="471"/>
      <c r="BV146" s="471"/>
      <c r="BW146" s="471"/>
      <c r="BX146" s="471"/>
      <c r="BY146" s="471"/>
      <c r="BZ146" s="471"/>
      <c r="CA146" s="471"/>
      <c r="CB146" s="471"/>
      <c r="CC146" s="471"/>
      <c r="CD146" s="471"/>
      <c r="CE146" s="471"/>
      <c r="CF146" s="471"/>
      <c r="CG146" s="471"/>
      <c r="CH146" s="471"/>
      <c r="CI146" s="471"/>
      <c r="CJ146" s="471"/>
      <c r="CK146" s="471"/>
      <c r="CL146" s="471"/>
      <c r="CM146" s="471"/>
      <c r="CN146" s="471"/>
      <c r="CO146" s="471"/>
      <c r="CP146" s="471"/>
      <c r="CQ146" s="471"/>
      <c r="CR146" s="471"/>
      <c r="CS146" s="471"/>
      <c r="CT146" s="471"/>
      <c r="CU146" s="471"/>
      <c r="CV146" s="471"/>
      <c r="CW146" s="471"/>
      <c r="CX146" s="471"/>
      <c r="CY146" s="471"/>
      <c r="CZ146" s="471"/>
      <c r="DA146" s="471"/>
      <c r="DB146" s="471"/>
      <c r="DC146" s="471"/>
      <c r="DD146" s="471"/>
      <c r="DE146" s="471"/>
      <c r="DF146" s="471"/>
      <c r="DG146" s="471"/>
      <c r="DH146" s="471"/>
      <c r="DI146" s="471"/>
      <c r="DJ146" s="471"/>
      <c r="DK146" s="471"/>
      <c r="DL146" s="471"/>
      <c r="DM146" s="471"/>
      <c r="DN146" s="471"/>
      <c r="DO146" s="471"/>
      <c r="DP146" s="471"/>
      <c r="DQ146" s="471"/>
      <c r="DR146" s="471"/>
      <c r="DS146" s="471"/>
      <c r="DT146" s="471"/>
      <c r="DU146" s="471"/>
      <c r="DV146" s="471"/>
      <c r="DW146" s="471"/>
      <c r="DX146" s="471"/>
      <c r="DY146" s="471"/>
      <c r="DZ146" s="471"/>
      <c r="EA146" s="471"/>
      <c r="EB146" s="471"/>
      <c r="EC146" s="471"/>
      <c r="ED146" s="471"/>
      <c r="EE146" s="471"/>
      <c r="EF146" s="471"/>
      <c r="EG146" s="471"/>
      <c r="EH146" s="471"/>
      <c r="EI146" s="471"/>
      <c r="EJ146" s="471"/>
      <c r="EK146" s="471"/>
      <c r="EL146" s="471"/>
      <c r="EM146" s="471"/>
      <c r="EN146" s="471"/>
      <c r="EO146" s="471"/>
      <c r="EP146" s="471"/>
      <c r="EQ146" s="471"/>
      <c r="ER146" s="471"/>
      <c r="ES146" s="471"/>
      <c r="ET146" s="471"/>
      <c r="EU146" s="471"/>
      <c r="EV146" s="471"/>
      <c r="EW146" s="471"/>
      <c r="EX146" s="471"/>
      <c r="EY146" s="471"/>
      <c r="EZ146" s="471"/>
      <c r="FA146" s="471"/>
      <c r="FB146" s="471"/>
      <c r="FC146" s="471"/>
      <c r="FD146" s="471"/>
      <c r="FE146" s="471"/>
      <c r="FF146" s="471"/>
      <c r="FG146" s="471"/>
      <c r="FH146" s="471"/>
      <c r="FI146" s="471"/>
      <c r="FJ146" s="471"/>
      <c r="FK146" s="471"/>
      <c r="FL146" s="471"/>
      <c r="FM146" s="471"/>
      <c r="FN146" s="471"/>
      <c r="FO146" s="471"/>
      <c r="FP146" s="471"/>
      <c r="FQ146" s="471"/>
      <c r="FR146" s="471"/>
      <c r="FS146" s="471"/>
      <c r="FT146" s="471"/>
      <c r="FU146" s="471"/>
      <c r="FV146" s="471"/>
      <c r="FW146" s="471"/>
      <c r="FX146" s="471"/>
      <c r="FY146" s="471"/>
      <c r="FZ146" s="471"/>
      <c r="GA146" s="471"/>
      <c r="GB146" s="471"/>
      <c r="GC146" s="471"/>
      <c r="GD146" s="471"/>
      <c r="GE146" s="471"/>
      <c r="GF146" s="471"/>
      <c r="GG146" s="471"/>
      <c r="GH146" s="471"/>
      <c r="GI146" s="471"/>
      <c r="GJ146" s="471"/>
      <c r="GK146" s="471"/>
      <c r="GL146" s="471"/>
      <c r="GM146" s="471"/>
      <c r="GN146" s="471"/>
      <c r="GO146" s="471"/>
      <c r="GP146" s="471"/>
      <c r="GQ146" s="471"/>
      <c r="GR146" s="471"/>
      <c r="GS146" s="471"/>
      <c r="GT146" s="471"/>
      <c r="GU146" s="471"/>
      <c r="GV146" s="471"/>
      <c r="GW146" s="471"/>
      <c r="GX146" s="471"/>
      <c r="GY146" s="471"/>
      <c r="GZ146" s="471"/>
      <c r="HA146" s="471"/>
      <c r="HB146" s="471"/>
      <c r="HC146" s="471"/>
      <c r="HD146" s="471"/>
      <c r="HE146" s="471"/>
      <c r="HF146" s="471"/>
      <c r="HG146" s="471"/>
      <c r="HH146" s="471"/>
      <c r="HI146" s="471"/>
      <c r="HJ146" s="471"/>
      <c r="HK146" s="471"/>
      <c r="HL146" s="471"/>
      <c r="HM146" s="471"/>
      <c r="HN146" s="471"/>
      <c r="HO146" s="471"/>
      <c r="HP146" s="471"/>
      <c r="HQ146" s="471"/>
      <c r="HR146" s="471"/>
      <c r="HS146" s="471"/>
      <c r="HT146" s="471"/>
      <c r="HU146" s="471"/>
      <c r="HV146" s="471"/>
      <c r="HW146" s="471"/>
      <c r="HX146" s="471"/>
      <c r="HY146" s="471"/>
      <c r="HZ146" s="471"/>
      <c r="IA146" s="471"/>
      <c r="IB146" s="471"/>
      <c r="IC146" s="471"/>
      <c r="ID146" s="471"/>
      <c r="IE146" s="471"/>
      <c r="IF146" s="471"/>
      <c r="IG146" s="471"/>
      <c r="IH146" s="471"/>
      <c r="II146" s="471"/>
      <c r="IJ146" s="471"/>
      <c r="IK146" s="471"/>
      <c r="IL146" s="471"/>
      <c r="IM146" s="471"/>
      <c r="IN146" s="471"/>
      <c r="IO146" s="471"/>
      <c r="IP146" s="471"/>
      <c r="IQ146" s="471"/>
      <c r="IR146" s="471"/>
      <c r="IS146" s="471"/>
      <c r="IT146" s="471"/>
      <c r="IU146" s="471"/>
      <c r="IV146" s="471"/>
    </row>
    <row r="147" spans="1:256" s="286" customFormat="1" ht="13.5" customHeight="1">
      <c r="A147" s="471"/>
      <c r="B147" s="471"/>
      <c r="C147" s="471"/>
      <c r="D147" s="471"/>
      <c r="E147" s="471"/>
      <c r="F147" s="471"/>
      <c r="G147" s="471"/>
      <c r="H147" s="471"/>
      <c r="I147" s="471"/>
      <c r="J147" s="471"/>
      <c r="K147" s="471"/>
      <c r="L147" s="471"/>
      <c r="M147" s="471"/>
      <c r="N147" s="471"/>
      <c r="O147" s="471"/>
      <c r="P147" s="471"/>
      <c r="Q147" s="471"/>
      <c r="R147" s="471"/>
      <c r="S147" s="471"/>
      <c r="T147" s="471"/>
      <c r="U147" s="471"/>
      <c r="V147" s="471"/>
      <c r="W147" s="471"/>
      <c r="X147" s="471"/>
      <c r="Y147" s="471"/>
      <c r="Z147" s="471"/>
      <c r="AA147" s="471"/>
      <c r="AB147" s="471"/>
      <c r="AC147" s="471"/>
      <c r="AD147" s="471"/>
      <c r="AE147" s="471"/>
      <c r="AF147" s="471"/>
      <c r="AG147" s="471"/>
      <c r="AH147" s="471"/>
      <c r="AI147" s="471"/>
      <c r="AJ147" s="471"/>
      <c r="AK147" s="471"/>
      <c r="AL147" s="471"/>
      <c r="AM147" s="471"/>
      <c r="AN147" s="471"/>
      <c r="AO147" s="471"/>
      <c r="AP147" s="471"/>
      <c r="AQ147" s="471"/>
      <c r="AR147" s="471"/>
      <c r="AS147" s="471"/>
      <c r="AT147" s="471"/>
      <c r="AU147" s="471"/>
      <c r="AV147" s="471"/>
      <c r="AW147" s="471"/>
      <c r="AX147" s="471"/>
      <c r="AY147" s="471"/>
      <c r="AZ147" s="471"/>
      <c r="BA147" s="471"/>
      <c r="BB147" s="471"/>
      <c r="BC147" s="471"/>
      <c r="BD147" s="471"/>
      <c r="BE147" s="471"/>
      <c r="BF147" s="471"/>
      <c r="BG147" s="471"/>
      <c r="BH147" s="471"/>
      <c r="BI147" s="471"/>
      <c r="BJ147" s="471"/>
      <c r="BK147" s="471"/>
      <c r="BL147" s="471"/>
      <c r="BM147" s="471"/>
      <c r="BN147" s="471"/>
      <c r="BO147" s="471"/>
      <c r="BP147" s="471"/>
      <c r="BQ147" s="471"/>
      <c r="BR147" s="471"/>
      <c r="BS147" s="471"/>
      <c r="BT147" s="471"/>
      <c r="BU147" s="471"/>
      <c r="BV147" s="471"/>
      <c r="BW147" s="471"/>
      <c r="BX147" s="471"/>
      <c r="BY147" s="471"/>
      <c r="BZ147" s="471"/>
      <c r="CA147" s="471"/>
      <c r="CB147" s="471"/>
      <c r="CC147" s="471"/>
      <c r="CD147" s="471"/>
      <c r="CE147" s="471"/>
      <c r="CF147" s="471"/>
      <c r="CG147" s="471"/>
      <c r="CH147" s="471"/>
      <c r="CI147" s="471"/>
      <c r="CJ147" s="471"/>
      <c r="CK147" s="471"/>
      <c r="CL147" s="471"/>
      <c r="CM147" s="471"/>
      <c r="CN147" s="471"/>
      <c r="CO147" s="471"/>
      <c r="CP147" s="471"/>
      <c r="CQ147" s="471"/>
      <c r="CR147" s="471"/>
      <c r="CS147" s="471"/>
      <c r="CT147" s="471"/>
      <c r="CU147" s="471"/>
      <c r="CV147" s="471"/>
      <c r="CW147" s="471"/>
      <c r="CX147" s="471"/>
      <c r="CY147" s="471"/>
      <c r="CZ147" s="471"/>
      <c r="DA147" s="471"/>
      <c r="DB147" s="471"/>
      <c r="DC147" s="471"/>
      <c r="DD147" s="471"/>
      <c r="DE147" s="471"/>
      <c r="DF147" s="471"/>
      <c r="DG147" s="471"/>
      <c r="DH147" s="471"/>
      <c r="DI147" s="471"/>
      <c r="DJ147" s="471"/>
      <c r="DK147" s="471"/>
      <c r="DL147" s="471"/>
      <c r="DM147" s="471"/>
      <c r="DN147" s="471"/>
      <c r="DO147" s="471"/>
      <c r="DP147" s="471"/>
      <c r="DQ147" s="471"/>
      <c r="DR147" s="471"/>
      <c r="DS147" s="471"/>
      <c r="DT147" s="471"/>
      <c r="DU147" s="471"/>
      <c r="DV147" s="471"/>
      <c r="DW147" s="471"/>
      <c r="DX147" s="471"/>
      <c r="DY147" s="471"/>
      <c r="DZ147" s="471"/>
      <c r="EA147" s="471"/>
      <c r="EB147" s="471"/>
      <c r="EC147" s="471"/>
      <c r="ED147" s="471"/>
      <c r="EE147" s="471"/>
      <c r="EF147" s="471"/>
      <c r="EG147" s="471"/>
      <c r="EH147" s="471"/>
      <c r="EI147" s="471"/>
      <c r="EJ147" s="471"/>
      <c r="EK147" s="471"/>
      <c r="EL147" s="471"/>
      <c r="EM147" s="471"/>
      <c r="EN147" s="471"/>
      <c r="EO147" s="471"/>
      <c r="EP147" s="471"/>
      <c r="EQ147" s="471"/>
      <c r="ER147" s="471"/>
      <c r="ES147" s="471"/>
      <c r="ET147" s="471"/>
      <c r="EU147" s="471"/>
      <c r="EV147" s="471"/>
      <c r="EW147" s="471"/>
      <c r="EX147" s="471"/>
      <c r="EY147" s="471"/>
      <c r="EZ147" s="471"/>
      <c r="FA147" s="471"/>
      <c r="FB147" s="471"/>
      <c r="FC147" s="471"/>
      <c r="FD147" s="471"/>
      <c r="FE147" s="471"/>
      <c r="FF147" s="471"/>
      <c r="FG147" s="471"/>
      <c r="FH147" s="471"/>
      <c r="FI147" s="471"/>
      <c r="FJ147" s="471"/>
      <c r="FK147" s="471"/>
      <c r="FL147" s="471"/>
      <c r="FM147" s="471"/>
      <c r="FN147" s="471"/>
      <c r="FO147" s="471"/>
      <c r="FP147" s="471"/>
      <c r="FQ147" s="471"/>
      <c r="FR147" s="471"/>
      <c r="FS147" s="471"/>
      <c r="FT147" s="471"/>
      <c r="FU147" s="471"/>
      <c r="FV147" s="471"/>
      <c r="FW147" s="471"/>
      <c r="FX147" s="471"/>
      <c r="FY147" s="471"/>
      <c r="FZ147" s="471"/>
      <c r="GA147" s="471"/>
      <c r="GB147" s="471"/>
      <c r="GC147" s="471"/>
      <c r="GD147" s="471"/>
      <c r="GE147" s="471"/>
      <c r="GF147" s="471"/>
      <c r="GG147" s="471"/>
      <c r="GH147" s="471"/>
      <c r="GI147" s="471"/>
      <c r="GJ147" s="471"/>
      <c r="GK147" s="471"/>
      <c r="GL147" s="471"/>
      <c r="GM147" s="471"/>
      <c r="GN147" s="471"/>
      <c r="GO147" s="471"/>
      <c r="GP147" s="471"/>
      <c r="GQ147" s="471"/>
      <c r="GR147" s="471"/>
      <c r="GS147" s="471"/>
      <c r="GT147" s="471"/>
      <c r="GU147" s="471"/>
      <c r="GV147" s="471"/>
      <c r="GW147" s="471"/>
      <c r="GX147" s="471"/>
      <c r="GY147" s="471"/>
      <c r="GZ147" s="471"/>
      <c r="HA147" s="471"/>
      <c r="HB147" s="471"/>
      <c r="HC147" s="471"/>
      <c r="HD147" s="471"/>
      <c r="HE147" s="471"/>
      <c r="HF147" s="471"/>
      <c r="HG147" s="471"/>
      <c r="HH147" s="471"/>
      <c r="HI147" s="471"/>
      <c r="HJ147" s="471"/>
      <c r="HK147" s="471"/>
      <c r="HL147" s="471"/>
      <c r="HM147" s="471"/>
      <c r="HN147" s="471"/>
      <c r="HO147" s="471"/>
      <c r="HP147" s="471"/>
      <c r="HQ147" s="471"/>
      <c r="HR147" s="471"/>
      <c r="HS147" s="471"/>
      <c r="HT147" s="471"/>
      <c r="HU147" s="471"/>
      <c r="HV147" s="471"/>
      <c r="HW147" s="471"/>
      <c r="HX147" s="471"/>
      <c r="HY147" s="471"/>
      <c r="HZ147" s="471"/>
      <c r="IA147" s="471"/>
      <c r="IB147" s="471"/>
      <c r="IC147" s="471"/>
      <c r="ID147" s="471"/>
      <c r="IE147" s="471"/>
      <c r="IF147" s="471"/>
      <c r="IG147" s="471"/>
      <c r="IH147" s="471"/>
      <c r="II147" s="471"/>
      <c r="IJ147" s="471"/>
      <c r="IK147" s="471"/>
      <c r="IL147" s="471"/>
      <c r="IM147" s="471"/>
      <c r="IN147" s="471"/>
      <c r="IO147" s="471"/>
      <c r="IP147" s="471"/>
      <c r="IQ147" s="471"/>
      <c r="IR147" s="471"/>
      <c r="IS147" s="471"/>
      <c r="IT147" s="471"/>
      <c r="IU147" s="471"/>
      <c r="IV147" s="471"/>
    </row>
    <row r="148" spans="1:256" s="286" customFormat="1" ht="13.5" customHeight="1">
      <c r="A148" s="471"/>
      <c r="B148" s="471"/>
      <c r="C148" s="471"/>
      <c r="D148" s="471"/>
      <c r="E148" s="471"/>
      <c r="F148" s="471"/>
      <c r="G148" s="471"/>
      <c r="H148" s="471"/>
      <c r="I148" s="471"/>
      <c r="J148" s="471"/>
      <c r="K148" s="471"/>
      <c r="L148" s="471"/>
      <c r="M148" s="471"/>
      <c r="N148" s="471"/>
      <c r="O148" s="471"/>
      <c r="P148" s="471"/>
      <c r="Q148" s="471"/>
      <c r="R148" s="471"/>
      <c r="S148" s="471"/>
      <c r="T148" s="471"/>
      <c r="U148" s="471"/>
      <c r="V148" s="471"/>
      <c r="W148" s="471"/>
      <c r="X148" s="471"/>
      <c r="Y148" s="471"/>
      <c r="Z148" s="471"/>
      <c r="AA148" s="471"/>
      <c r="AB148" s="471"/>
      <c r="AC148" s="471"/>
      <c r="AD148" s="471"/>
      <c r="AE148" s="471"/>
      <c r="AF148" s="471"/>
      <c r="AG148" s="471"/>
      <c r="AH148" s="471"/>
      <c r="AI148" s="471"/>
      <c r="AJ148" s="471"/>
      <c r="AK148" s="471"/>
      <c r="AL148" s="471"/>
      <c r="AM148" s="471"/>
      <c r="AN148" s="471"/>
      <c r="AO148" s="471"/>
      <c r="AP148" s="471"/>
      <c r="AQ148" s="471"/>
      <c r="AR148" s="471"/>
      <c r="AS148" s="471"/>
      <c r="AT148" s="471"/>
      <c r="AU148" s="471"/>
      <c r="AV148" s="471"/>
      <c r="AW148" s="471"/>
      <c r="AX148" s="471"/>
      <c r="AY148" s="471"/>
      <c r="AZ148" s="471"/>
      <c r="BA148" s="471"/>
      <c r="BB148" s="471"/>
      <c r="BC148" s="471"/>
      <c r="BD148" s="471"/>
      <c r="BE148" s="471"/>
      <c r="BF148" s="471"/>
      <c r="BG148" s="471"/>
      <c r="BH148" s="471"/>
      <c r="BI148" s="471"/>
      <c r="BJ148" s="471"/>
      <c r="BK148" s="471"/>
      <c r="BL148" s="471"/>
      <c r="BM148" s="471"/>
      <c r="BN148" s="471"/>
      <c r="BO148" s="471"/>
      <c r="BP148" s="471"/>
      <c r="BQ148" s="471"/>
      <c r="BR148" s="471"/>
      <c r="BS148" s="471"/>
      <c r="BT148" s="471"/>
      <c r="BU148" s="471"/>
      <c r="BV148" s="471"/>
      <c r="BW148" s="471"/>
      <c r="BX148" s="471"/>
      <c r="BY148" s="471"/>
      <c r="BZ148" s="471"/>
      <c r="CA148" s="471"/>
      <c r="CB148" s="471"/>
      <c r="CC148" s="471"/>
      <c r="CD148" s="471"/>
      <c r="CE148" s="471"/>
      <c r="CF148" s="471"/>
      <c r="CG148" s="471"/>
      <c r="CH148" s="471"/>
      <c r="CI148" s="471"/>
      <c r="CJ148" s="471"/>
      <c r="CK148" s="471"/>
      <c r="CL148" s="471"/>
      <c r="CM148" s="471"/>
      <c r="CN148" s="471"/>
      <c r="CO148" s="471"/>
      <c r="CP148" s="471"/>
      <c r="CQ148" s="471"/>
      <c r="CR148" s="471"/>
      <c r="CS148" s="471"/>
      <c r="CT148" s="471"/>
      <c r="CU148" s="471"/>
      <c r="CV148" s="471"/>
      <c r="CW148" s="471"/>
      <c r="CX148" s="471"/>
      <c r="CY148" s="471"/>
      <c r="CZ148" s="471"/>
      <c r="DA148" s="471"/>
      <c r="DB148" s="471"/>
      <c r="DC148" s="471"/>
      <c r="DD148" s="471"/>
      <c r="DE148" s="471"/>
      <c r="DF148" s="471"/>
      <c r="DG148" s="471"/>
      <c r="DH148" s="471"/>
      <c r="DI148" s="471"/>
      <c r="DJ148" s="471"/>
      <c r="DK148" s="471"/>
      <c r="DL148" s="471"/>
      <c r="DM148" s="471"/>
      <c r="DN148" s="471"/>
      <c r="DO148" s="471"/>
      <c r="DP148" s="471"/>
      <c r="DQ148" s="471"/>
      <c r="DR148" s="471"/>
      <c r="DS148" s="471"/>
      <c r="DT148" s="471"/>
      <c r="DU148" s="471"/>
      <c r="DV148" s="471"/>
      <c r="DW148" s="471"/>
      <c r="DX148" s="471"/>
      <c r="DY148" s="471"/>
      <c r="DZ148" s="471"/>
      <c r="EA148" s="471"/>
      <c r="EB148" s="471"/>
      <c r="EC148" s="471"/>
      <c r="ED148" s="471"/>
      <c r="EE148" s="471"/>
      <c r="EF148" s="471"/>
      <c r="EG148" s="471"/>
      <c r="EH148" s="471"/>
      <c r="EI148" s="471"/>
      <c r="EJ148" s="471"/>
      <c r="EK148" s="471"/>
      <c r="EL148" s="471"/>
      <c r="EM148" s="471"/>
      <c r="EN148" s="471"/>
      <c r="EO148" s="471"/>
      <c r="EP148" s="471"/>
      <c r="EQ148" s="471"/>
      <c r="ER148" s="471"/>
      <c r="ES148" s="471"/>
      <c r="ET148" s="471"/>
      <c r="EU148" s="471"/>
      <c r="EV148" s="471"/>
      <c r="EW148" s="471"/>
      <c r="EX148" s="471"/>
      <c r="EY148" s="471"/>
      <c r="EZ148" s="471"/>
      <c r="FA148" s="471"/>
      <c r="FB148" s="471"/>
      <c r="FC148" s="471"/>
      <c r="FD148" s="471"/>
      <c r="FE148" s="471"/>
      <c r="FF148" s="471"/>
      <c r="FG148" s="471"/>
      <c r="FH148" s="471"/>
      <c r="FI148" s="471"/>
      <c r="FJ148" s="471"/>
      <c r="FK148" s="471"/>
      <c r="FL148" s="471"/>
      <c r="FM148" s="471"/>
      <c r="FN148" s="471"/>
      <c r="FO148" s="471"/>
      <c r="FP148" s="471"/>
      <c r="FQ148" s="471"/>
      <c r="FR148" s="471"/>
      <c r="FS148" s="471"/>
      <c r="FT148" s="471"/>
      <c r="FU148" s="471"/>
      <c r="FV148" s="471"/>
      <c r="FW148" s="471"/>
      <c r="FX148" s="471"/>
      <c r="FY148" s="471"/>
      <c r="FZ148" s="471"/>
      <c r="GA148" s="471"/>
      <c r="GB148" s="471"/>
      <c r="GC148" s="471"/>
      <c r="GD148" s="471"/>
      <c r="GE148" s="471"/>
      <c r="GF148" s="471"/>
      <c r="GG148" s="471"/>
      <c r="GH148" s="471"/>
      <c r="GI148" s="471"/>
      <c r="GJ148" s="471"/>
      <c r="GK148" s="471"/>
      <c r="GL148" s="471"/>
      <c r="GM148" s="471"/>
      <c r="GN148" s="471"/>
      <c r="GO148" s="471"/>
      <c r="GP148" s="471"/>
      <c r="GQ148" s="471"/>
      <c r="GR148" s="471"/>
      <c r="GS148" s="471"/>
      <c r="GT148" s="471"/>
      <c r="GU148" s="471"/>
      <c r="GV148" s="471"/>
      <c r="GW148" s="471"/>
      <c r="GX148" s="471"/>
      <c r="GY148" s="471"/>
      <c r="GZ148" s="471"/>
      <c r="HA148" s="471"/>
      <c r="HB148" s="471"/>
      <c r="HC148" s="471"/>
      <c r="HD148" s="471"/>
      <c r="HE148" s="471"/>
      <c r="HF148" s="471"/>
      <c r="HG148" s="471"/>
      <c r="HH148" s="471"/>
      <c r="HI148" s="471"/>
      <c r="HJ148" s="471"/>
      <c r="HK148" s="471"/>
      <c r="HL148" s="471"/>
      <c r="HM148" s="471"/>
      <c r="HN148" s="471"/>
      <c r="HO148" s="471"/>
      <c r="HP148" s="471"/>
      <c r="HQ148" s="471"/>
      <c r="HR148" s="471"/>
      <c r="HS148" s="471"/>
      <c r="HT148" s="471"/>
      <c r="HU148" s="471"/>
      <c r="HV148" s="471"/>
      <c r="HW148" s="471"/>
      <c r="HX148" s="471"/>
      <c r="HY148" s="471"/>
      <c r="HZ148" s="471"/>
      <c r="IA148" s="471"/>
      <c r="IB148" s="471"/>
      <c r="IC148" s="471"/>
      <c r="ID148" s="471"/>
      <c r="IE148" s="471"/>
      <c r="IF148" s="471"/>
      <c r="IG148" s="471"/>
      <c r="IH148" s="471"/>
      <c r="II148" s="471"/>
      <c r="IJ148" s="471"/>
      <c r="IK148" s="471"/>
      <c r="IL148" s="471"/>
      <c r="IM148" s="471"/>
      <c r="IN148" s="471"/>
      <c r="IO148" s="471"/>
      <c r="IP148" s="471"/>
      <c r="IQ148" s="471"/>
      <c r="IR148" s="471"/>
      <c r="IS148" s="471"/>
      <c r="IT148" s="471"/>
      <c r="IU148" s="471"/>
      <c r="IV148" s="471"/>
    </row>
    <row r="149" spans="1:256" s="286" customFormat="1" ht="13.5" customHeight="1">
      <c r="A149" s="471"/>
      <c r="B149" s="471"/>
      <c r="C149" s="471"/>
      <c r="D149" s="471"/>
      <c r="E149" s="471"/>
      <c r="F149" s="471"/>
      <c r="G149" s="471"/>
      <c r="H149" s="471"/>
      <c r="I149" s="471"/>
      <c r="J149" s="471"/>
      <c r="K149" s="471"/>
      <c r="L149" s="471"/>
      <c r="M149" s="471"/>
      <c r="N149" s="471"/>
      <c r="O149" s="471"/>
      <c r="P149" s="471"/>
      <c r="Q149" s="471"/>
      <c r="R149" s="471"/>
      <c r="S149" s="471"/>
      <c r="T149" s="471"/>
      <c r="U149" s="471"/>
      <c r="V149" s="471"/>
      <c r="W149" s="471"/>
      <c r="X149" s="471"/>
      <c r="Y149" s="471"/>
      <c r="Z149" s="471"/>
      <c r="AA149" s="471"/>
      <c r="AB149" s="471"/>
      <c r="AC149" s="471"/>
      <c r="AD149" s="471"/>
      <c r="AE149" s="471"/>
      <c r="AF149" s="471"/>
      <c r="AG149" s="471"/>
      <c r="AH149" s="471"/>
      <c r="AI149" s="471"/>
      <c r="AJ149" s="471"/>
      <c r="AK149" s="471"/>
      <c r="AL149" s="471"/>
      <c r="AM149" s="471"/>
      <c r="AN149" s="471"/>
      <c r="AO149" s="471"/>
      <c r="AP149" s="471"/>
      <c r="AQ149" s="471"/>
      <c r="AR149" s="471"/>
      <c r="AS149" s="471"/>
      <c r="AT149" s="471"/>
      <c r="AU149" s="471"/>
      <c r="AV149" s="471"/>
      <c r="AW149" s="471"/>
      <c r="AX149" s="471"/>
      <c r="AY149" s="471"/>
      <c r="AZ149" s="471"/>
      <c r="BA149" s="471"/>
      <c r="BB149" s="471"/>
      <c r="BC149" s="471"/>
      <c r="BD149" s="471"/>
      <c r="BE149" s="471"/>
      <c r="BF149" s="471"/>
      <c r="BG149" s="471"/>
      <c r="BH149" s="471"/>
      <c r="BI149" s="471"/>
      <c r="BJ149" s="471"/>
      <c r="BK149" s="471"/>
      <c r="BL149" s="471"/>
      <c r="BM149" s="471"/>
      <c r="BN149" s="471"/>
      <c r="BO149" s="471"/>
      <c r="BP149" s="471"/>
      <c r="BQ149" s="471"/>
      <c r="BR149" s="471"/>
      <c r="BS149" s="471"/>
      <c r="BT149" s="471"/>
      <c r="BU149" s="471"/>
      <c r="BV149" s="471"/>
      <c r="BW149" s="471"/>
      <c r="BX149" s="471"/>
      <c r="BY149" s="471"/>
      <c r="BZ149" s="471"/>
      <c r="CA149" s="471"/>
      <c r="CB149" s="471"/>
      <c r="CC149" s="471"/>
      <c r="CD149" s="471"/>
      <c r="CE149" s="471"/>
      <c r="CF149" s="471"/>
      <c r="CG149" s="471"/>
      <c r="CH149" s="471"/>
      <c r="CI149" s="471"/>
      <c r="CJ149" s="471"/>
      <c r="CK149" s="471"/>
      <c r="CL149" s="471"/>
      <c r="CM149" s="471"/>
      <c r="CN149" s="471"/>
      <c r="CO149" s="471"/>
      <c r="CP149" s="471"/>
      <c r="CQ149" s="471"/>
      <c r="CR149" s="471"/>
      <c r="CS149" s="471"/>
      <c r="CT149" s="471"/>
      <c r="CU149" s="471"/>
      <c r="CV149" s="471"/>
      <c r="CW149" s="471"/>
      <c r="CX149" s="471"/>
      <c r="CY149" s="471"/>
      <c r="CZ149" s="471"/>
      <c r="DA149" s="471"/>
      <c r="DB149" s="471"/>
      <c r="DC149" s="471"/>
      <c r="DD149" s="471"/>
      <c r="DE149" s="471"/>
      <c r="DF149" s="471"/>
      <c r="DG149" s="471"/>
      <c r="DH149" s="471"/>
      <c r="DI149" s="471"/>
      <c r="DJ149" s="471"/>
      <c r="DK149" s="471"/>
      <c r="DL149" s="471"/>
      <c r="DM149" s="471"/>
      <c r="DN149" s="471"/>
      <c r="DO149" s="471"/>
      <c r="DP149" s="471"/>
      <c r="DQ149" s="471"/>
      <c r="DR149" s="471"/>
      <c r="DS149" s="471"/>
      <c r="DT149" s="471"/>
      <c r="DU149" s="471"/>
      <c r="DV149" s="471"/>
      <c r="DW149" s="471"/>
      <c r="DX149" s="471"/>
      <c r="DY149" s="471"/>
      <c r="DZ149" s="471"/>
      <c r="EA149" s="471"/>
      <c r="EB149" s="471"/>
      <c r="EC149" s="471"/>
      <c r="ED149" s="471"/>
      <c r="EE149" s="471"/>
      <c r="EF149" s="471"/>
      <c r="EG149" s="471"/>
      <c r="EH149" s="471"/>
      <c r="EI149" s="471"/>
      <c r="EJ149" s="471"/>
      <c r="EK149" s="471"/>
      <c r="EL149" s="471"/>
      <c r="EM149" s="471"/>
      <c r="EN149" s="471"/>
      <c r="EO149" s="471"/>
      <c r="EP149" s="471"/>
      <c r="EQ149" s="471"/>
      <c r="ER149" s="471"/>
      <c r="ES149" s="471"/>
      <c r="ET149" s="471"/>
      <c r="EU149" s="471"/>
      <c r="EV149" s="471"/>
      <c r="EW149" s="471"/>
      <c r="EX149" s="471"/>
      <c r="EY149" s="471"/>
      <c r="EZ149" s="471"/>
      <c r="FA149" s="471"/>
      <c r="FB149" s="471"/>
      <c r="FC149" s="471"/>
      <c r="FD149" s="471"/>
      <c r="FE149" s="471"/>
      <c r="FF149" s="471"/>
      <c r="FG149" s="471"/>
      <c r="FH149" s="471"/>
      <c r="FI149" s="471"/>
      <c r="FJ149" s="471"/>
      <c r="FK149" s="471"/>
      <c r="FL149" s="471"/>
      <c r="FM149" s="471"/>
      <c r="FN149" s="471"/>
      <c r="FO149" s="471"/>
      <c r="FP149" s="471"/>
      <c r="FQ149" s="471"/>
      <c r="FR149" s="471"/>
      <c r="FS149" s="471"/>
      <c r="FT149" s="471"/>
      <c r="FU149" s="471"/>
      <c r="FV149" s="471"/>
      <c r="FW149" s="471"/>
      <c r="FX149" s="471"/>
      <c r="FY149" s="471"/>
      <c r="FZ149" s="471"/>
      <c r="GA149" s="471"/>
      <c r="GB149" s="471"/>
      <c r="GC149" s="471"/>
      <c r="GD149" s="471"/>
      <c r="GE149" s="471"/>
      <c r="GF149" s="471"/>
      <c r="GG149" s="471"/>
      <c r="GH149" s="471"/>
      <c r="GI149" s="471"/>
      <c r="GJ149" s="471"/>
      <c r="GK149" s="471"/>
      <c r="GL149" s="471"/>
      <c r="GM149" s="471"/>
      <c r="GN149" s="471"/>
      <c r="GO149" s="471"/>
      <c r="GP149" s="471"/>
      <c r="GQ149" s="471"/>
      <c r="GR149" s="471"/>
      <c r="GS149" s="471"/>
      <c r="GT149" s="471"/>
      <c r="GU149" s="471"/>
      <c r="GV149" s="471"/>
      <c r="GW149" s="471"/>
      <c r="GX149" s="471"/>
      <c r="GY149" s="471"/>
      <c r="GZ149" s="471"/>
      <c r="HA149" s="471"/>
      <c r="HB149" s="471"/>
      <c r="HC149" s="471"/>
      <c r="HD149" s="471"/>
      <c r="HE149" s="471"/>
      <c r="HF149" s="471"/>
      <c r="HG149" s="471"/>
      <c r="HH149" s="471"/>
      <c r="HI149" s="471"/>
      <c r="HJ149" s="471"/>
      <c r="HK149" s="471"/>
      <c r="HL149" s="471"/>
      <c r="HM149" s="471"/>
      <c r="HN149" s="471"/>
      <c r="HO149" s="471"/>
      <c r="HP149" s="471"/>
      <c r="HQ149" s="471"/>
      <c r="HR149" s="471"/>
      <c r="HS149" s="471"/>
      <c r="HT149" s="471"/>
      <c r="HU149" s="471"/>
      <c r="HV149" s="471"/>
      <c r="HW149" s="471"/>
      <c r="HX149" s="471"/>
      <c r="HY149" s="471"/>
      <c r="HZ149" s="471"/>
      <c r="IA149" s="471"/>
      <c r="IB149" s="471"/>
      <c r="IC149" s="471"/>
      <c r="ID149" s="471"/>
      <c r="IE149" s="471"/>
      <c r="IF149" s="471"/>
      <c r="IG149" s="471"/>
      <c r="IH149" s="471"/>
      <c r="II149" s="471"/>
      <c r="IJ149" s="471"/>
      <c r="IK149" s="471"/>
      <c r="IL149" s="471"/>
      <c r="IM149" s="471"/>
      <c r="IN149" s="471"/>
      <c r="IO149" s="471"/>
      <c r="IP149" s="471"/>
      <c r="IQ149" s="471"/>
      <c r="IR149" s="471"/>
      <c r="IS149" s="471"/>
      <c r="IT149" s="471"/>
      <c r="IU149" s="471"/>
      <c r="IV149" s="471"/>
    </row>
    <row r="150" spans="1:256" s="141" customFormat="1" ht="27" customHeight="1">
      <c r="A150" s="471"/>
      <c r="B150" s="471"/>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1"/>
      <c r="AJ150" s="471"/>
      <c r="AK150" s="471"/>
      <c r="AL150" s="471"/>
      <c r="AM150" s="471"/>
      <c r="AN150" s="471"/>
      <c r="AO150" s="471"/>
      <c r="AP150" s="471"/>
      <c r="AQ150" s="471"/>
      <c r="AR150" s="471"/>
      <c r="AS150" s="471"/>
      <c r="AT150" s="471"/>
      <c r="AU150" s="471"/>
      <c r="AV150" s="471"/>
      <c r="AW150" s="471"/>
      <c r="AX150" s="471"/>
      <c r="AY150" s="471"/>
      <c r="AZ150" s="471"/>
      <c r="BA150" s="471"/>
      <c r="BB150" s="471"/>
      <c r="BC150" s="471"/>
      <c r="BD150" s="471"/>
      <c r="BE150" s="471"/>
      <c r="BF150" s="471"/>
      <c r="BG150" s="471"/>
      <c r="BH150" s="471"/>
      <c r="BI150" s="471"/>
      <c r="BJ150" s="471"/>
      <c r="BK150" s="471"/>
      <c r="BL150" s="471"/>
      <c r="BM150" s="471"/>
      <c r="BN150" s="471"/>
      <c r="BO150" s="471"/>
      <c r="BP150" s="471"/>
      <c r="BQ150" s="471"/>
      <c r="BR150" s="471"/>
      <c r="BS150" s="471"/>
      <c r="BT150" s="471"/>
      <c r="BU150" s="471"/>
      <c r="BV150" s="471"/>
      <c r="BW150" s="471"/>
      <c r="BX150" s="471"/>
      <c r="BY150" s="471"/>
      <c r="BZ150" s="471"/>
      <c r="CA150" s="471"/>
      <c r="CB150" s="471"/>
      <c r="CC150" s="471"/>
      <c r="CD150" s="471"/>
      <c r="CE150" s="471"/>
      <c r="CF150" s="471"/>
      <c r="CG150" s="471"/>
      <c r="CH150" s="471"/>
      <c r="CI150" s="471"/>
      <c r="CJ150" s="471"/>
      <c r="CK150" s="471"/>
      <c r="CL150" s="471"/>
      <c r="CM150" s="471"/>
      <c r="CN150" s="471"/>
      <c r="CO150" s="471"/>
      <c r="CP150" s="471"/>
      <c r="CQ150" s="471"/>
      <c r="CR150" s="471"/>
      <c r="CS150" s="471"/>
      <c r="CT150" s="471"/>
      <c r="CU150" s="471"/>
      <c r="CV150" s="471"/>
      <c r="CW150" s="471"/>
      <c r="CX150" s="471"/>
      <c r="CY150" s="471"/>
      <c r="CZ150" s="471"/>
      <c r="DA150" s="471"/>
      <c r="DB150" s="471"/>
      <c r="DC150" s="471"/>
      <c r="DD150" s="471"/>
      <c r="DE150" s="471"/>
      <c r="DF150" s="471"/>
      <c r="DG150" s="471"/>
      <c r="DH150" s="471"/>
      <c r="DI150" s="471"/>
      <c r="DJ150" s="471"/>
      <c r="DK150" s="471"/>
      <c r="DL150" s="471"/>
      <c r="DM150" s="471"/>
      <c r="DN150" s="471"/>
      <c r="DO150" s="471"/>
      <c r="DP150" s="471"/>
      <c r="DQ150" s="471"/>
      <c r="DR150" s="471"/>
      <c r="DS150" s="471"/>
      <c r="DT150" s="471"/>
      <c r="DU150" s="471"/>
      <c r="DV150" s="471"/>
      <c r="DW150" s="471"/>
      <c r="DX150" s="471"/>
      <c r="DY150" s="471"/>
      <c r="DZ150" s="471"/>
      <c r="EA150" s="471"/>
      <c r="EB150" s="471"/>
      <c r="EC150" s="471"/>
      <c r="ED150" s="471"/>
      <c r="EE150" s="471"/>
      <c r="EF150" s="471"/>
      <c r="EG150" s="471"/>
      <c r="EH150" s="471"/>
      <c r="EI150" s="471"/>
      <c r="EJ150" s="471"/>
      <c r="EK150" s="471"/>
      <c r="EL150" s="471"/>
      <c r="EM150" s="471"/>
      <c r="EN150" s="471"/>
      <c r="EO150" s="471"/>
      <c r="EP150" s="471"/>
      <c r="EQ150" s="471"/>
      <c r="ER150" s="471"/>
      <c r="ES150" s="471"/>
      <c r="ET150" s="471"/>
      <c r="EU150" s="471"/>
      <c r="EV150" s="471"/>
      <c r="EW150" s="471"/>
      <c r="EX150" s="471"/>
      <c r="EY150" s="471"/>
      <c r="EZ150" s="471"/>
      <c r="FA150" s="471"/>
      <c r="FB150" s="471"/>
      <c r="FC150" s="471"/>
      <c r="FD150" s="471"/>
      <c r="FE150" s="471"/>
      <c r="FF150" s="471"/>
      <c r="FG150" s="471"/>
      <c r="FH150" s="471"/>
      <c r="FI150" s="471"/>
      <c r="FJ150" s="471"/>
      <c r="FK150" s="471"/>
      <c r="FL150" s="471"/>
      <c r="FM150" s="471"/>
      <c r="FN150" s="471"/>
      <c r="FO150" s="471"/>
      <c r="FP150" s="471"/>
      <c r="FQ150" s="471"/>
      <c r="FR150" s="471"/>
      <c r="FS150" s="471"/>
      <c r="FT150" s="471"/>
      <c r="FU150" s="471"/>
      <c r="FV150" s="471"/>
      <c r="FW150" s="471"/>
      <c r="FX150" s="471"/>
      <c r="FY150" s="471"/>
      <c r="FZ150" s="471"/>
      <c r="GA150" s="471"/>
      <c r="GB150" s="471"/>
      <c r="GC150" s="471"/>
      <c r="GD150" s="471"/>
      <c r="GE150" s="471"/>
      <c r="GF150" s="471"/>
      <c r="GG150" s="471"/>
      <c r="GH150" s="471"/>
      <c r="GI150" s="471"/>
      <c r="GJ150" s="471"/>
      <c r="GK150" s="471"/>
      <c r="GL150" s="471"/>
      <c r="GM150" s="471"/>
      <c r="GN150" s="471"/>
      <c r="GO150" s="471"/>
      <c r="GP150" s="471"/>
      <c r="GQ150" s="471"/>
      <c r="GR150" s="471"/>
      <c r="GS150" s="471"/>
      <c r="GT150" s="471"/>
      <c r="GU150" s="471"/>
      <c r="GV150" s="471"/>
      <c r="GW150" s="471"/>
      <c r="GX150" s="471"/>
      <c r="GY150" s="471"/>
      <c r="GZ150" s="471"/>
      <c r="HA150" s="471"/>
      <c r="HB150" s="471"/>
      <c r="HC150" s="471"/>
      <c r="HD150" s="471"/>
      <c r="HE150" s="471"/>
      <c r="HF150" s="471"/>
      <c r="HG150" s="471"/>
      <c r="HH150" s="471"/>
      <c r="HI150" s="471"/>
      <c r="HJ150" s="471"/>
      <c r="HK150" s="471"/>
      <c r="HL150" s="471"/>
      <c r="HM150" s="471"/>
      <c r="HN150" s="471"/>
      <c r="HO150" s="471"/>
      <c r="HP150" s="471"/>
      <c r="HQ150" s="471"/>
      <c r="HR150" s="471"/>
      <c r="HS150" s="471"/>
      <c r="HT150" s="471"/>
      <c r="HU150" s="471"/>
      <c r="HV150" s="471"/>
      <c r="HW150" s="471"/>
      <c r="HX150" s="471"/>
      <c r="HY150" s="471"/>
      <c r="HZ150" s="471"/>
      <c r="IA150" s="471"/>
      <c r="IB150" s="471"/>
      <c r="IC150" s="471"/>
      <c r="ID150" s="471"/>
      <c r="IE150" s="471"/>
      <c r="IF150" s="471"/>
      <c r="IG150" s="471"/>
      <c r="IH150" s="471"/>
      <c r="II150" s="471"/>
      <c r="IJ150" s="471"/>
      <c r="IK150" s="471"/>
      <c r="IL150" s="471"/>
      <c r="IM150" s="471"/>
      <c r="IN150" s="471"/>
      <c r="IO150" s="471"/>
      <c r="IP150" s="471"/>
      <c r="IQ150" s="471"/>
      <c r="IR150" s="471"/>
      <c r="IS150" s="471"/>
      <c r="IT150" s="471"/>
      <c r="IU150" s="471"/>
      <c r="IV150" s="471"/>
    </row>
    <row r="151" spans="1:256" s="141" customFormat="1" ht="42.75" customHeight="1">
      <c r="A151" s="471"/>
      <c r="B151" s="471"/>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1"/>
      <c r="AJ151" s="471"/>
      <c r="AK151" s="471"/>
      <c r="AL151" s="471"/>
      <c r="AM151" s="471"/>
      <c r="AN151" s="471"/>
      <c r="AO151" s="471"/>
      <c r="AP151" s="471"/>
      <c r="AQ151" s="471"/>
      <c r="AR151" s="471"/>
      <c r="AS151" s="471"/>
      <c r="AT151" s="471"/>
      <c r="AU151" s="471"/>
      <c r="AV151" s="471"/>
      <c r="AW151" s="471"/>
      <c r="AX151" s="471"/>
      <c r="AY151" s="471"/>
      <c r="AZ151" s="471"/>
      <c r="BA151" s="471"/>
      <c r="BB151" s="471"/>
      <c r="BC151" s="471"/>
      <c r="BD151" s="471"/>
      <c r="BE151" s="471"/>
      <c r="BF151" s="471"/>
      <c r="BG151" s="471"/>
      <c r="BH151" s="471"/>
      <c r="BI151" s="471"/>
      <c r="BJ151" s="471"/>
      <c r="BK151" s="471"/>
      <c r="BL151" s="471"/>
      <c r="BM151" s="471"/>
      <c r="BN151" s="471"/>
      <c r="BO151" s="471"/>
      <c r="BP151" s="471"/>
      <c r="BQ151" s="471"/>
      <c r="BR151" s="471"/>
      <c r="BS151" s="471"/>
      <c r="BT151" s="471"/>
      <c r="BU151" s="471"/>
      <c r="BV151" s="471"/>
      <c r="BW151" s="471"/>
      <c r="BX151" s="471"/>
      <c r="BY151" s="471"/>
      <c r="BZ151" s="471"/>
      <c r="CA151" s="471"/>
      <c r="CB151" s="471"/>
      <c r="CC151" s="471"/>
      <c r="CD151" s="471"/>
      <c r="CE151" s="471"/>
      <c r="CF151" s="471"/>
      <c r="CG151" s="471"/>
      <c r="CH151" s="471"/>
      <c r="CI151" s="471"/>
      <c r="CJ151" s="471"/>
      <c r="CK151" s="471"/>
      <c r="CL151" s="471"/>
      <c r="CM151" s="471"/>
      <c r="CN151" s="471"/>
      <c r="CO151" s="471"/>
      <c r="CP151" s="471"/>
      <c r="CQ151" s="471"/>
      <c r="CR151" s="471"/>
      <c r="CS151" s="471"/>
      <c r="CT151" s="471"/>
      <c r="CU151" s="471"/>
      <c r="CV151" s="471"/>
      <c r="CW151" s="471"/>
      <c r="CX151" s="471"/>
      <c r="CY151" s="471"/>
      <c r="CZ151" s="471"/>
      <c r="DA151" s="471"/>
      <c r="DB151" s="471"/>
      <c r="DC151" s="471"/>
      <c r="DD151" s="471"/>
      <c r="DE151" s="471"/>
      <c r="DF151" s="471"/>
      <c r="DG151" s="471"/>
      <c r="DH151" s="471"/>
      <c r="DI151" s="471"/>
      <c r="DJ151" s="471"/>
      <c r="DK151" s="471"/>
      <c r="DL151" s="471"/>
      <c r="DM151" s="471"/>
      <c r="DN151" s="471"/>
      <c r="DO151" s="471"/>
      <c r="DP151" s="471"/>
      <c r="DQ151" s="471"/>
      <c r="DR151" s="471"/>
      <c r="DS151" s="471"/>
      <c r="DT151" s="471"/>
      <c r="DU151" s="471"/>
      <c r="DV151" s="471"/>
      <c r="DW151" s="471"/>
      <c r="DX151" s="471"/>
      <c r="DY151" s="471"/>
      <c r="DZ151" s="471"/>
      <c r="EA151" s="471"/>
      <c r="EB151" s="471"/>
      <c r="EC151" s="471"/>
      <c r="ED151" s="471"/>
      <c r="EE151" s="471"/>
      <c r="EF151" s="471"/>
      <c r="EG151" s="471"/>
      <c r="EH151" s="471"/>
      <c r="EI151" s="471"/>
      <c r="EJ151" s="471"/>
      <c r="EK151" s="471"/>
      <c r="EL151" s="471"/>
      <c r="EM151" s="471"/>
      <c r="EN151" s="471"/>
      <c r="EO151" s="471"/>
      <c r="EP151" s="471"/>
      <c r="EQ151" s="471"/>
      <c r="ER151" s="471"/>
      <c r="ES151" s="471"/>
      <c r="ET151" s="471"/>
      <c r="EU151" s="471"/>
      <c r="EV151" s="471"/>
      <c r="EW151" s="471"/>
      <c r="EX151" s="471"/>
      <c r="EY151" s="471"/>
      <c r="EZ151" s="471"/>
      <c r="FA151" s="471"/>
      <c r="FB151" s="471"/>
      <c r="FC151" s="471"/>
      <c r="FD151" s="471"/>
      <c r="FE151" s="471"/>
      <c r="FF151" s="471"/>
      <c r="FG151" s="471"/>
      <c r="FH151" s="471"/>
      <c r="FI151" s="471"/>
      <c r="FJ151" s="471"/>
      <c r="FK151" s="471"/>
      <c r="FL151" s="471"/>
      <c r="FM151" s="471"/>
      <c r="FN151" s="471"/>
      <c r="FO151" s="471"/>
      <c r="FP151" s="471"/>
      <c r="FQ151" s="471"/>
      <c r="FR151" s="471"/>
      <c r="FS151" s="471"/>
      <c r="FT151" s="471"/>
      <c r="FU151" s="471"/>
      <c r="FV151" s="471"/>
      <c r="FW151" s="471"/>
      <c r="FX151" s="471"/>
      <c r="FY151" s="471"/>
      <c r="FZ151" s="471"/>
      <c r="GA151" s="471"/>
      <c r="GB151" s="471"/>
      <c r="GC151" s="471"/>
      <c r="GD151" s="471"/>
      <c r="GE151" s="471"/>
      <c r="GF151" s="471"/>
      <c r="GG151" s="471"/>
      <c r="GH151" s="471"/>
      <c r="GI151" s="471"/>
      <c r="GJ151" s="471"/>
      <c r="GK151" s="471"/>
      <c r="GL151" s="471"/>
      <c r="GM151" s="471"/>
      <c r="GN151" s="471"/>
      <c r="GO151" s="471"/>
      <c r="GP151" s="471"/>
      <c r="GQ151" s="471"/>
      <c r="GR151" s="471"/>
      <c r="GS151" s="471"/>
      <c r="GT151" s="471"/>
      <c r="GU151" s="471"/>
      <c r="GV151" s="471"/>
      <c r="GW151" s="471"/>
      <c r="GX151" s="471"/>
      <c r="GY151" s="471"/>
      <c r="GZ151" s="471"/>
      <c r="HA151" s="471"/>
      <c r="HB151" s="471"/>
      <c r="HC151" s="471"/>
      <c r="HD151" s="471"/>
      <c r="HE151" s="471"/>
      <c r="HF151" s="471"/>
      <c r="HG151" s="471"/>
      <c r="HH151" s="471"/>
      <c r="HI151" s="471"/>
      <c r="HJ151" s="471"/>
      <c r="HK151" s="471"/>
      <c r="HL151" s="471"/>
      <c r="HM151" s="471"/>
      <c r="HN151" s="471"/>
      <c r="HO151" s="471"/>
      <c r="HP151" s="471"/>
      <c r="HQ151" s="471"/>
      <c r="HR151" s="471"/>
      <c r="HS151" s="471"/>
      <c r="HT151" s="471"/>
      <c r="HU151" s="471"/>
      <c r="HV151" s="471"/>
      <c r="HW151" s="471"/>
      <c r="HX151" s="471"/>
      <c r="HY151" s="471"/>
      <c r="HZ151" s="471"/>
      <c r="IA151" s="471"/>
      <c r="IB151" s="471"/>
      <c r="IC151" s="471"/>
      <c r="ID151" s="471"/>
      <c r="IE151" s="471"/>
      <c r="IF151" s="471"/>
      <c r="IG151" s="471"/>
      <c r="IH151" s="471"/>
      <c r="II151" s="471"/>
      <c r="IJ151" s="471"/>
      <c r="IK151" s="471"/>
      <c r="IL151" s="471"/>
      <c r="IM151" s="471"/>
      <c r="IN151" s="471"/>
      <c r="IO151" s="471"/>
      <c r="IP151" s="471"/>
      <c r="IQ151" s="471"/>
      <c r="IR151" s="471"/>
      <c r="IS151" s="471"/>
      <c r="IT151" s="471"/>
      <c r="IU151" s="471"/>
      <c r="IV151" s="471"/>
    </row>
    <row r="152" spans="1:256" s="141" customFormat="1" ht="13.5" customHeight="1">
      <c r="A152" s="471"/>
      <c r="B152" s="471"/>
      <c r="C152" s="471"/>
      <c r="D152" s="471"/>
      <c r="E152" s="471"/>
      <c r="F152" s="471"/>
      <c r="G152" s="471"/>
      <c r="H152" s="471"/>
      <c r="I152" s="471"/>
      <c r="J152" s="471"/>
      <c r="K152" s="471"/>
      <c r="L152" s="471"/>
      <c r="M152" s="471"/>
      <c r="N152" s="471"/>
      <c r="O152" s="471"/>
      <c r="P152" s="471"/>
      <c r="Q152" s="471"/>
      <c r="R152" s="471"/>
      <c r="S152" s="471"/>
      <c r="T152" s="471"/>
      <c r="U152" s="471"/>
      <c r="V152" s="471"/>
      <c r="W152" s="471"/>
      <c r="X152" s="471"/>
      <c r="Y152" s="471"/>
      <c r="Z152" s="471"/>
      <c r="AA152" s="471"/>
      <c r="AB152" s="471"/>
      <c r="AC152" s="471"/>
      <c r="AD152" s="471"/>
      <c r="AE152" s="471"/>
      <c r="AF152" s="471"/>
      <c r="AG152" s="471"/>
      <c r="AH152" s="471"/>
      <c r="AI152" s="471"/>
      <c r="AJ152" s="471"/>
      <c r="AK152" s="471"/>
      <c r="AL152" s="471"/>
      <c r="AM152" s="471"/>
      <c r="AN152" s="471"/>
      <c r="AO152" s="471"/>
      <c r="AP152" s="471"/>
      <c r="AQ152" s="471"/>
      <c r="AR152" s="471"/>
      <c r="AS152" s="471"/>
      <c r="AT152" s="471"/>
      <c r="AU152" s="471"/>
      <c r="AV152" s="471"/>
      <c r="AW152" s="471"/>
      <c r="AX152" s="471"/>
      <c r="AY152" s="471"/>
      <c r="AZ152" s="471"/>
      <c r="BA152" s="471"/>
      <c r="BB152" s="471"/>
      <c r="BC152" s="471"/>
      <c r="BD152" s="471"/>
      <c r="BE152" s="471"/>
      <c r="BF152" s="471"/>
      <c r="BG152" s="471"/>
      <c r="BH152" s="471"/>
      <c r="BI152" s="471"/>
      <c r="BJ152" s="471"/>
      <c r="BK152" s="471"/>
      <c r="BL152" s="471"/>
      <c r="BM152" s="471"/>
      <c r="BN152" s="471"/>
      <c r="BO152" s="471"/>
      <c r="BP152" s="471"/>
      <c r="BQ152" s="471"/>
      <c r="BR152" s="471"/>
      <c r="BS152" s="471"/>
      <c r="BT152" s="471"/>
      <c r="BU152" s="471"/>
      <c r="BV152" s="471"/>
      <c r="BW152" s="471"/>
      <c r="BX152" s="471"/>
      <c r="BY152" s="471"/>
      <c r="BZ152" s="471"/>
      <c r="CA152" s="471"/>
      <c r="CB152" s="471"/>
      <c r="CC152" s="471"/>
      <c r="CD152" s="471"/>
      <c r="CE152" s="471"/>
      <c r="CF152" s="471"/>
      <c r="CG152" s="471"/>
      <c r="CH152" s="471"/>
      <c r="CI152" s="471"/>
      <c r="CJ152" s="471"/>
      <c r="CK152" s="471"/>
      <c r="CL152" s="471"/>
      <c r="CM152" s="471"/>
      <c r="CN152" s="471"/>
      <c r="CO152" s="471"/>
      <c r="CP152" s="471"/>
      <c r="CQ152" s="471"/>
      <c r="CR152" s="471"/>
      <c r="CS152" s="471"/>
      <c r="CT152" s="471"/>
      <c r="CU152" s="471"/>
      <c r="CV152" s="471"/>
      <c r="CW152" s="471"/>
      <c r="CX152" s="471"/>
      <c r="CY152" s="471"/>
      <c r="CZ152" s="471"/>
      <c r="DA152" s="471"/>
      <c r="DB152" s="471"/>
      <c r="DC152" s="471"/>
      <c r="DD152" s="471"/>
      <c r="DE152" s="471"/>
      <c r="DF152" s="471"/>
      <c r="DG152" s="471"/>
      <c r="DH152" s="471"/>
      <c r="DI152" s="471"/>
      <c r="DJ152" s="471"/>
      <c r="DK152" s="471"/>
      <c r="DL152" s="471"/>
      <c r="DM152" s="471"/>
      <c r="DN152" s="471"/>
      <c r="DO152" s="471"/>
      <c r="DP152" s="471"/>
      <c r="DQ152" s="471"/>
      <c r="DR152" s="471"/>
      <c r="DS152" s="471"/>
      <c r="DT152" s="471"/>
      <c r="DU152" s="471"/>
      <c r="DV152" s="471"/>
      <c r="DW152" s="471"/>
      <c r="DX152" s="471"/>
      <c r="DY152" s="471"/>
      <c r="DZ152" s="471"/>
      <c r="EA152" s="471"/>
      <c r="EB152" s="471"/>
      <c r="EC152" s="471"/>
      <c r="ED152" s="471"/>
      <c r="EE152" s="471"/>
      <c r="EF152" s="471"/>
      <c r="EG152" s="471"/>
      <c r="EH152" s="471"/>
      <c r="EI152" s="471"/>
      <c r="EJ152" s="471"/>
      <c r="EK152" s="471"/>
      <c r="EL152" s="471"/>
      <c r="EM152" s="471"/>
      <c r="EN152" s="471"/>
      <c r="EO152" s="471"/>
      <c r="EP152" s="471"/>
      <c r="EQ152" s="471"/>
      <c r="ER152" s="471"/>
      <c r="ES152" s="471"/>
      <c r="ET152" s="471"/>
      <c r="EU152" s="471"/>
      <c r="EV152" s="471"/>
      <c r="EW152" s="471"/>
      <c r="EX152" s="471"/>
      <c r="EY152" s="471"/>
      <c r="EZ152" s="471"/>
      <c r="FA152" s="471"/>
      <c r="FB152" s="471"/>
      <c r="FC152" s="471"/>
      <c r="FD152" s="471"/>
      <c r="FE152" s="471"/>
      <c r="FF152" s="471"/>
      <c r="FG152" s="471"/>
      <c r="FH152" s="471"/>
      <c r="FI152" s="471"/>
      <c r="FJ152" s="471"/>
      <c r="FK152" s="471"/>
      <c r="FL152" s="471"/>
      <c r="FM152" s="471"/>
      <c r="FN152" s="471"/>
      <c r="FO152" s="471"/>
      <c r="FP152" s="471"/>
      <c r="FQ152" s="471"/>
      <c r="FR152" s="471"/>
      <c r="FS152" s="471"/>
      <c r="FT152" s="471"/>
      <c r="FU152" s="471"/>
      <c r="FV152" s="471"/>
      <c r="FW152" s="471"/>
      <c r="FX152" s="471"/>
      <c r="FY152" s="471"/>
      <c r="FZ152" s="471"/>
      <c r="GA152" s="471"/>
      <c r="GB152" s="471"/>
      <c r="GC152" s="471"/>
      <c r="GD152" s="471"/>
      <c r="GE152" s="471"/>
      <c r="GF152" s="471"/>
      <c r="GG152" s="471"/>
      <c r="GH152" s="471"/>
      <c r="GI152" s="471"/>
      <c r="GJ152" s="471"/>
      <c r="GK152" s="471"/>
      <c r="GL152" s="471"/>
      <c r="GM152" s="471"/>
      <c r="GN152" s="471"/>
      <c r="GO152" s="471"/>
      <c r="GP152" s="471"/>
      <c r="GQ152" s="471"/>
      <c r="GR152" s="471"/>
      <c r="GS152" s="471"/>
      <c r="GT152" s="471"/>
      <c r="GU152" s="471"/>
      <c r="GV152" s="471"/>
      <c r="GW152" s="471"/>
      <c r="GX152" s="471"/>
      <c r="GY152" s="471"/>
      <c r="GZ152" s="471"/>
      <c r="HA152" s="471"/>
      <c r="HB152" s="471"/>
      <c r="HC152" s="471"/>
      <c r="HD152" s="471"/>
      <c r="HE152" s="471"/>
      <c r="HF152" s="471"/>
      <c r="HG152" s="471"/>
      <c r="HH152" s="471"/>
      <c r="HI152" s="471"/>
      <c r="HJ152" s="471"/>
      <c r="HK152" s="471"/>
      <c r="HL152" s="471"/>
      <c r="HM152" s="471"/>
      <c r="HN152" s="471"/>
      <c r="HO152" s="471"/>
      <c r="HP152" s="471"/>
      <c r="HQ152" s="471"/>
      <c r="HR152" s="471"/>
      <c r="HS152" s="471"/>
      <c r="HT152" s="471"/>
      <c r="HU152" s="471"/>
      <c r="HV152" s="471"/>
      <c r="HW152" s="471"/>
      <c r="HX152" s="471"/>
      <c r="HY152" s="471"/>
      <c r="HZ152" s="471"/>
      <c r="IA152" s="471"/>
      <c r="IB152" s="471"/>
      <c r="IC152" s="471"/>
      <c r="ID152" s="471"/>
      <c r="IE152" s="471"/>
      <c r="IF152" s="471"/>
      <c r="IG152" s="471"/>
      <c r="IH152" s="471"/>
      <c r="II152" s="471"/>
      <c r="IJ152" s="471"/>
      <c r="IK152" s="471"/>
      <c r="IL152" s="471"/>
      <c r="IM152" s="471"/>
      <c r="IN152" s="471"/>
      <c r="IO152" s="471"/>
      <c r="IP152" s="471"/>
      <c r="IQ152" s="471"/>
      <c r="IR152" s="471"/>
      <c r="IS152" s="471"/>
      <c r="IT152" s="471"/>
      <c r="IU152" s="471"/>
      <c r="IV152" s="471"/>
    </row>
    <row r="153" spans="1:256" s="141" customFormat="1" ht="13.5" customHeight="1">
      <c r="A153" s="471"/>
      <c r="B153" s="471"/>
      <c r="C153" s="471"/>
      <c r="D153" s="471"/>
      <c r="E153" s="471"/>
      <c r="F153" s="471"/>
      <c r="G153" s="471"/>
      <c r="H153" s="471"/>
      <c r="I153" s="471"/>
      <c r="J153" s="471"/>
      <c r="K153" s="471"/>
      <c r="L153" s="471"/>
      <c r="M153" s="471"/>
      <c r="N153" s="471"/>
      <c r="O153" s="471"/>
      <c r="P153" s="471"/>
      <c r="Q153" s="471"/>
      <c r="R153" s="471"/>
      <c r="S153" s="471"/>
      <c r="T153" s="471"/>
      <c r="U153" s="471"/>
      <c r="V153" s="471"/>
      <c r="W153" s="471"/>
      <c r="X153" s="471"/>
      <c r="Y153" s="471"/>
      <c r="Z153" s="471"/>
      <c r="AA153" s="471"/>
      <c r="AB153" s="471"/>
      <c r="AC153" s="471"/>
      <c r="AD153" s="471"/>
      <c r="AE153" s="471"/>
      <c r="AF153" s="471"/>
      <c r="AG153" s="471"/>
      <c r="AH153" s="471"/>
      <c r="AI153" s="471"/>
      <c r="AJ153" s="471"/>
      <c r="AK153" s="471"/>
      <c r="AL153" s="471"/>
      <c r="AM153" s="471"/>
      <c r="AN153" s="471"/>
      <c r="AO153" s="471"/>
      <c r="AP153" s="471"/>
      <c r="AQ153" s="471"/>
      <c r="AR153" s="471"/>
      <c r="AS153" s="471"/>
      <c r="AT153" s="471"/>
      <c r="AU153" s="471"/>
      <c r="AV153" s="471"/>
      <c r="AW153" s="471"/>
      <c r="AX153" s="471"/>
      <c r="AY153" s="471"/>
      <c r="AZ153" s="471"/>
      <c r="BA153" s="471"/>
      <c r="BB153" s="471"/>
      <c r="BC153" s="471"/>
      <c r="BD153" s="471"/>
      <c r="BE153" s="471"/>
      <c r="BF153" s="471"/>
      <c r="BG153" s="471"/>
      <c r="BH153" s="471"/>
      <c r="BI153" s="471"/>
      <c r="BJ153" s="471"/>
      <c r="BK153" s="471"/>
      <c r="BL153" s="471"/>
      <c r="BM153" s="471"/>
      <c r="BN153" s="471"/>
      <c r="BO153" s="471"/>
      <c r="BP153" s="471"/>
      <c r="BQ153" s="471"/>
      <c r="BR153" s="471"/>
      <c r="BS153" s="471"/>
      <c r="BT153" s="471"/>
      <c r="BU153" s="471"/>
      <c r="BV153" s="471"/>
      <c r="BW153" s="471"/>
      <c r="BX153" s="471"/>
      <c r="BY153" s="471"/>
      <c r="BZ153" s="471"/>
      <c r="CA153" s="471"/>
      <c r="CB153" s="471"/>
      <c r="CC153" s="471"/>
      <c r="CD153" s="471"/>
      <c r="CE153" s="471"/>
      <c r="CF153" s="471"/>
      <c r="CG153" s="471"/>
      <c r="CH153" s="471"/>
      <c r="CI153" s="471"/>
      <c r="CJ153" s="471"/>
      <c r="CK153" s="471"/>
      <c r="CL153" s="471"/>
      <c r="CM153" s="471"/>
      <c r="CN153" s="471"/>
      <c r="CO153" s="471"/>
      <c r="CP153" s="471"/>
      <c r="CQ153" s="471"/>
      <c r="CR153" s="471"/>
      <c r="CS153" s="471"/>
      <c r="CT153" s="471"/>
      <c r="CU153" s="471"/>
      <c r="CV153" s="471"/>
      <c r="CW153" s="471"/>
      <c r="CX153" s="471"/>
      <c r="CY153" s="471"/>
      <c r="CZ153" s="471"/>
      <c r="DA153" s="471"/>
      <c r="DB153" s="471"/>
      <c r="DC153" s="471"/>
      <c r="DD153" s="471"/>
      <c r="DE153" s="471"/>
      <c r="DF153" s="471"/>
      <c r="DG153" s="471"/>
      <c r="DH153" s="471"/>
      <c r="DI153" s="471"/>
      <c r="DJ153" s="471"/>
      <c r="DK153" s="471"/>
      <c r="DL153" s="471"/>
      <c r="DM153" s="471"/>
      <c r="DN153" s="471"/>
      <c r="DO153" s="471"/>
      <c r="DP153" s="471"/>
      <c r="DQ153" s="471"/>
      <c r="DR153" s="471"/>
      <c r="DS153" s="471"/>
      <c r="DT153" s="471"/>
      <c r="DU153" s="471"/>
      <c r="DV153" s="471"/>
      <c r="DW153" s="471"/>
      <c r="DX153" s="471"/>
      <c r="DY153" s="471"/>
      <c r="DZ153" s="471"/>
      <c r="EA153" s="471"/>
      <c r="EB153" s="471"/>
      <c r="EC153" s="471"/>
      <c r="ED153" s="471"/>
      <c r="EE153" s="471"/>
      <c r="EF153" s="471"/>
      <c r="EG153" s="471"/>
      <c r="EH153" s="471"/>
      <c r="EI153" s="471"/>
      <c r="EJ153" s="471"/>
      <c r="EK153" s="471"/>
      <c r="EL153" s="471"/>
      <c r="EM153" s="471"/>
      <c r="EN153" s="471"/>
      <c r="EO153" s="471"/>
      <c r="EP153" s="471"/>
      <c r="EQ153" s="471"/>
      <c r="ER153" s="471"/>
      <c r="ES153" s="471"/>
      <c r="ET153" s="471"/>
      <c r="EU153" s="471"/>
      <c r="EV153" s="471"/>
      <c r="EW153" s="471"/>
      <c r="EX153" s="471"/>
      <c r="EY153" s="471"/>
      <c r="EZ153" s="471"/>
      <c r="FA153" s="471"/>
      <c r="FB153" s="471"/>
      <c r="FC153" s="471"/>
      <c r="FD153" s="471"/>
      <c r="FE153" s="471"/>
      <c r="FF153" s="471"/>
      <c r="FG153" s="471"/>
      <c r="FH153" s="471"/>
      <c r="FI153" s="471"/>
      <c r="FJ153" s="471"/>
      <c r="FK153" s="471"/>
      <c r="FL153" s="471"/>
      <c r="FM153" s="471"/>
      <c r="FN153" s="471"/>
      <c r="FO153" s="471"/>
      <c r="FP153" s="471"/>
      <c r="FQ153" s="471"/>
      <c r="FR153" s="471"/>
      <c r="FS153" s="471"/>
      <c r="FT153" s="471"/>
      <c r="FU153" s="471"/>
      <c r="FV153" s="471"/>
      <c r="FW153" s="471"/>
      <c r="FX153" s="471"/>
      <c r="FY153" s="471"/>
      <c r="FZ153" s="471"/>
      <c r="GA153" s="471"/>
      <c r="GB153" s="471"/>
      <c r="GC153" s="471"/>
      <c r="GD153" s="471"/>
      <c r="GE153" s="471"/>
      <c r="GF153" s="471"/>
      <c r="GG153" s="471"/>
      <c r="GH153" s="471"/>
      <c r="GI153" s="471"/>
      <c r="GJ153" s="471"/>
      <c r="GK153" s="471"/>
      <c r="GL153" s="471"/>
      <c r="GM153" s="471"/>
      <c r="GN153" s="471"/>
      <c r="GO153" s="471"/>
      <c r="GP153" s="471"/>
      <c r="GQ153" s="471"/>
      <c r="GR153" s="471"/>
      <c r="GS153" s="471"/>
      <c r="GT153" s="471"/>
      <c r="GU153" s="471"/>
      <c r="GV153" s="471"/>
      <c r="GW153" s="471"/>
      <c r="GX153" s="471"/>
      <c r="GY153" s="471"/>
      <c r="GZ153" s="471"/>
      <c r="HA153" s="471"/>
      <c r="HB153" s="471"/>
      <c r="HC153" s="471"/>
      <c r="HD153" s="471"/>
      <c r="HE153" s="471"/>
      <c r="HF153" s="471"/>
      <c r="HG153" s="471"/>
      <c r="HH153" s="471"/>
      <c r="HI153" s="471"/>
      <c r="HJ153" s="471"/>
      <c r="HK153" s="471"/>
      <c r="HL153" s="471"/>
      <c r="HM153" s="471"/>
      <c r="HN153" s="471"/>
      <c r="HO153" s="471"/>
      <c r="HP153" s="471"/>
      <c r="HQ153" s="471"/>
      <c r="HR153" s="471"/>
      <c r="HS153" s="471"/>
      <c r="HT153" s="471"/>
      <c r="HU153" s="471"/>
      <c r="HV153" s="471"/>
      <c r="HW153" s="471"/>
      <c r="HX153" s="471"/>
      <c r="HY153" s="471"/>
      <c r="HZ153" s="471"/>
      <c r="IA153" s="471"/>
      <c r="IB153" s="471"/>
      <c r="IC153" s="471"/>
      <c r="ID153" s="471"/>
      <c r="IE153" s="471"/>
      <c r="IF153" s="471"/>
      <c r="IG153" s="471"/>
      <c r="IH153" s="471"/>
      <c r="II153" s="471"/>
      <c r="IJ153" s="471"/>
      <c r="IK153" s="471"/>
      <c r="IL153" s="471"/>
      <c r="IM153" s="471"/>
      <c r="IN153" s="471"/>
      <c r="IO153" s="471"/>
      <c r="IP153" s="471"/>
      <c r="IQ153" s="471"/>
      <c r="IR153" s="471"/>
      <c r="IS153" s="471"/>
      <c r="IT153" s="471"/>
      <c r="IU153" s="471"/>
      <c r="IV153" s="471"/>
    </row>
    <row r="154" spans="1:256" s="141" customFormat="1" ht="13.5" customHeight="1">
      <c r="A154" s="471"/>
      <c r="B154" s="471"/>
      <c r="C154" s="471"/>
      <c r="D154" s="471"/>
      <c r="E154" s="471"/>
      <c r="F154" s="471"/>
      <c r="G154" s="471"/>
      <c r="H154" s="471"/>
      <c r="I154" s="471"/>
      <c r="J154" s="471"/>
      <c r="K154" s="471"/>
      <c r="L154" s="471"/>
      <c r="M154" s="471"/>
      <c r="N154" s="471"/>
      <c r="O154" s="471"/>
      <c r="P154" s="471"/>
      <c r="Q154" s="471"/>
      <c r="R154" s="471"/>
      <c r="S154" s="471"/>
      <c r="T154" s="471"/>
      <c r="U154" s="471"/>
      <c r="V154" s="471"/>
      <c r="W154" s="471"/>
      <c r="X154" s="471"/>
      <c r="Y154" s="471"/>
      <c r="Z154" s="471"/>
      <c r="AA154" s="471"/>
      <c r="AB154" s="471"/>
      <c r="AC154" s="471"/>
      <c r="AD154" s="471"/>
      <c r="AE154" s="471"/>
      <c r="AF154" s="471"/>
      <c r="AG154" s="471"/>
      <c r="AH154" s="471"/>
      <c r="AI154" s="471"/>
      <c r="AJ154" s="471"/>
      <c r="AK154" s="471"/>
      <c r="AL154" s="471"/>
      <c r="AM154" s="471"/>
      <c r="AN154" s="471"/>
      <c r="AO154" s="471"/>
      <c r="AP154" s="471"/>
      <c r="AQ154" s="471"/>
      <c r="AR154" s="471"/>
      <c r="AS154" s="471"/>
      <c r="AT154" s="471"/>
      <c r="AU154" s="471"/>
      <c r="AV154" s="471"/>
      <c r="AW154" s="471"/>
      <c r="AX154" s="471"/>
      <c r="AY154" s="471"/>
      <c r="AZ154" s="471"/>
      <c r="BA154" s="471"/>
      <c r="BB154" s="471"/>
      <c r="BC154" s="471"/>
      <c r="BD154" s="471"/>
      <c r="BE154" s="471"/>
      <c r="BF154" s="471"/>
      <c r="BG154" s="471"/>
      <c r="BH154" s="471"/>
      <c r="BI154" s="471"/>
      <c r="BJ154" s="471"/>
      <c r="BK154" s="471"/>
      <c r="BL154" s="471"/>
      <c r="BM154" s="471"/>
      <c r="BN154" s="471"/>
      <c r="BO154" s="471"/>
      <c r="BP154" s="471"/>
      <c r="BQ154" s="471"/>
      <c r="BR154" s="471"/>
      <c r="BS154" s="471"/>
      <c r="BT154" s="471"/>
      <c r="BU154" s="471"/>
      <c r="BV154" s="471"/>
      <c r="BW154" s="471"/>
      <c r="BX154" s="471"/>
      <c r="BY154" s="471"/>
      <c r="BZ154" s="471"/>
      <c r="CA154" s="471"/>
      <c r="CB154" s="471"/>
      <c r="CC154" s="471"/>
      <c r="CD154" s="471"/>
      <c r="CE154" s="471"/>
      <c r="CF154" s="471"/>
      <c r="CG154" s="471"/>
      <c r="CH154" s="471"/>
      <c r="CI154" s="471"/>
      <c r="CJ154" s="471"/>
      <c r="CK154" s="471"/>
      <c r="CL154" s="471"/>
      <c r="CM154" s="471"/>
      <c r="CN154" s="471"/>
      <c r="CO154" s="471"/>
      <c r="CP154" s="471"/>
      <c r="CQ154" s="471"/>
      <c r="CR154" s="471"/>
      <c r="CS154" s="471"/>
      <c r="CT154" s="471"/>
      <c r="CU154" s="471"/>
      <c r="CV154" s="471"/>
      <c r="CW154" s="471"/>
      <c r="CX154" s="471"/>
      <c r="CY154" s="471"/>
      <c r="CZ154" s="471"/>
      <c r="DA154" s="471"/>
      <c r="DB154" s="471"/>
      <c r="DC154" s="471"/>
      <c r="DD154" s="471"/>
      <c r="DE154" s="471"/>
      <c r="DF154" s="471"/>
      <c r="DG154" s="471"/>
      <c r="DH154" s="471"/>
      <c r="DI154" s="471"/>
      <c r="DJ154" s="471"/>
      <c r="DK154" s="471"/>
      <c r="DL154" s="471"/>
      <c r="DM154" s="471"/>
      <c r="DN154" s="471"/>
      <c r="DO154" s="471"/>
      <c r="DP154" s="471"/>
      <c r="DQ154" s="471"/>
      <c r="DR154" s="471"/>
      <c r="DS154" s="471"/>
      <c r="DT154" s="471"/>
      <c r="DU154" s="471"/>
      <c r="DV154" s="471"/>
      <c r="DW154" s="471"/>
      <c r="DX154" s="471"/>
      <c r="DY154" s="471"/>
      <c r="DZ154" s="471"/>
      <c r="EA154" s="471"/>
      <c r="EB154" s="471"/>
      <c r="EC154" s="471"/>
      <c r="ED154" s="471"/>
      <c r="EE154" s="471"/>
      <c r="EF154" s="471"/>
      <c r="EG154" s="471"/>
      <c r="EH154" s="471"/>
      <c r="EI154" s="471"/>
      <c r="EJ154" s="471"/>
      <c r="EK154" s="471"/>
      <c r="EL154" s="471"/>
      <c r="EM154" s="471"/>
      <c r="EN154" s="471"/>
      <c r="EO154" s="471"/>
      <c r="EP154" s="471"/>
      <c r="EQ154" s="471"/>
      <c r="ER154" s="471"/>
      <c r="ES154" s="471"/>
      <c r="ET154" s="471"/>
      <c r="EU154" s="471"/>
      <c r="EV154" s="471"/>
      <c r="EW154" s="471"/>
      <c r="EX154" s="471"/>
      <c r="EY154" s="471"/>
      <c r="EZ154" s="471"/>
      <c r="FA154" s="471"/>
      <c r="FB154" s="471"/>
      <c r="FC154" s="471"/>
      <c r="FD154" s="471"/>
      <c r="FE154" s="471"/>
      <c r="FF154" s="471"/>
      <c r="FG154" s="471"/>
      <c r="FH154" s="471"/>
      <c r="FI154" s="471"/>
      <c r="FJ154" s="471"/>
      <c r="FK154" s="471"/>
      <c r="FL154" s="471"/>
      <c r="FM154" s="471"/>
      <c r="FN154" s="471"/>
      <c r="FO154" s="471"/>
      <c r="FP154" s="471"/>
      <c r="FQ154" s="471"/>
      <c r="FR154" s="471"/>
      <c r="FS154" s="471"/>
      <c r="FT154" s="471"/>
      <c r="FU154" s="471"/>
      <c r="FV154" s="471"/>
      <c r="FW154" s="471"/>
      <c r="FX154" s="471"/>
      <c r="FY154" s="471"/>
      <c r="FZ154" s="471"/>
      <c r="GA154" s="471"/>
      <c r="GB154" s="471"/>
      <c r="GC154" s="471"/>
      <c r="GD154" s="471"/>
      <c r="GE154" s="471"/>
      <c r="GF154" s="471"/>
      <c r="GG154" s="471"/>
      <c r="GH154" s="471"/>
      <c r="GI154" s="471"/>
      <c r="GJ154" s="471"/>
      <c r="GK154" s="471"/>
      <c r="GL154" s="471"/>
      <c r="GM154" s="471"/>
      <c r="GN154" s="471"/>
      <c r="GO154" s="471"/>
      <c r="GP154" s="471"/>
      <c r="GQ154" s="471"/>
      <c r="GR154" s="471"/>
      <c r="GS154" s="471"/>
      <c r="GT154" s="471"/>
      <c r="GU154" s="471"/>
      <c r="GV154" s="471"/>
      <c r="GW154" s="471"/>
      <c r="GX154" s="471"/>
      <c r="GY154" s="471"/>
      <c r="GZ154" s="471"/>
      <c r="HA154" s="471"/>
      <c r="HB154" s="471"/>
      <c r="HC154" s="471"/>
      <c r="HD154" s="471"/>
      <c r="HE154" s="471"/>
      <c r="HF154" s="471"/>
      <c r="HG154" s="471"/>
      <c r="HH154" s="471"/>
      <c r="HI154" s="471"/>
      <c r="HJ154" s="471"/>
      <c r="HK154" s="471"/>
      <c r="HL154" s="471"/>
      <c r="HM154" s="471"/>
      <c r="HN154" s="471"/>
      <c r="HO154" s="471"/>
      <c r="HP154" s="471"/>
      <c r="HQ154" s="471"/>
      <c r="HR154" s="471"/>
      <c r="HS154" s="471"/>
      <c r="HT154" s="471"/>
      <c r="HU154" s="471"/>
      <c r="HV154" s="471"/>
      <c r="HW154" s="471"/>
      <c r="HX154" s="471"/>
      <c r="HY154" s="471"/>
      <c r="HZ154" s="471"/>
      <c r="IA154" s="471"/>
      <c r="IB154" s="471"/>
      <c r="IC154" s="471"/>
      <c r="ID154" s="471"/>
      <c r="IE154" s="471"/>
      <c r="IF154" s="471"/>
      <c r="IG154" s="471"/>
      <c r="IH154" s="471"/>
      <c r="II154" s="471"/>
      <c r="IJ154" s="471"/>
      <c r="IK154" s="471"/>
      <c r="IL154" s="471"/>
      <c r="IM154" s="471"/>
      <c r="IN154" s="471"/>
      <c r="IO154" s="471"/>
      <c r="IP154" s="471"/>
      <c r="IQ154" s="471"/>
      <c r="IR154" s="471"/>
      <c r="IS154" s="471"/>
      <c r="IT154" s="471"/>
      <c r="IU154" s="471"/>
      <c r="IV154" s="471"/>
    </row>
    <row r="155" spans="1:256" s="141" customFormat="1" ht="13.5" customHeight="1">
      <c r="A155" s="471"/>
      <c r="B155" s="471"/>
      <c r="C155" s="471"/>
      <c r="D155" s="471"/>
      <c r="E155" s="471"/>
      <c r="F155" s="471"/>
      <c r="G155" s="471"/>
      <c r="H155" s="471"/>
      <c r="I155" s="471"/>
      <c r="J155" s="471"/>
      <c r="K155" s="471"/>
      <c r="L155" s="471"/>
      <c r="M155" s="471"/>
      <c r="N155" s="471"/>
      <c r="O155" s="471"/>
      <c r="P155" s="471"/>
      <c r="Q155" s="471"/>
      <c r="R155" s="471"/>
      <c r="S155" s="471"/>
      <c r="T155" s="471"/>
      <c r="U155" s="471"/>
      <c r="V155" s="471"/>
      <c r="W155" s="471"/>
      <c r="X155" s="471"/>
      <c r="Y155" s="471"/>
      <c r="Z155" s="471"/>
      <c r="AA155" s="471"/>
      <c r="AB155" s="471"/>
      <c r="AC155" s="471"/>
      <c r="AD155" s="471"/>
      <c r="AE155" s="471"/>
      <c r="AF155" s="471"/>
      <c r="AG155" s="471"/>
      <c r="AH155" s="471"/>
      <c r="AI155" s="471"/>
      <c r="AJ155" s="471"/>
      <c r="AK155" s="471"/>
      <c r="AL155" s="471"/>
      <c r="AM155" s="471"/>
      <c r="AN155" s="471"/>
      <c r="AO155" s="471"/>
      <c r="AP155" s="471"/>
      <c r="AQ155" s="471"/>
      <c r="AR155" s="471"/>
      <c r="AS155" s="471"/>
      <c r="AT155" s="471"/>
      <c r="AU155" s="471"/>
      <c r="AV155" s="471"/>
      <c r="AW155" s="471"/>
      <c r="AX155" s="471"/>
      <c r="AY155" s="471"/>
      <c r="AZ155" s="471"/>
      <c r="BA155" s="471"/>
      <c r="BB155" s="471"/>
      <c r="BC155" s="471"/>
      <c r="BD155" s="471"/>
      <c r="BE155" s="471"/>
      <c r="BF155" s="471"/>
      <c r="BG155" s="471"/>
      <c r="BH155" s="471"/>
      <c r="BI155" s="471"/>
      <c r="BJ155" s="471"/>
      <c r="BK155" s="471"/>
      <c r="BL155" s="471"/>
      <c r="BM155" s="471"/>
      <c r="BN155" s="471"/>
      <c r="BO155" s="471"/>
      <c r="BP155" s="471"/>
      <c r="BQ155" s="471"/>
      <c r="BR155" s="471"/>
      <c r="BS155" s="471"/>
      <c r="BT155" s="471"/>
      <c r="BU155" s="471"/>
      <c r="BV155" s="471"/>
      <c r="BW155" s="471"/>
      <c r="BX155" s="471"/>
      <c r="BY155" s="471"/>
      <c r="BZ155" s="471"/>
      <c r="CA155" s="471"/>
      <c r="CB155" s="471"/>
      <c r="CC155" s="471"/>
      <c r="CD155" s="471"/>
      <c r="CE155" s="471"/>
      <c r="CF155" s="471"/>
      <c r="CG155" s="471"/>
      <c r="CH155" s="471"/>
      <c r="CI155" s="471"/>
      <c r="CJ155" s="471"/>
      <c r="CK155" s="471"/>
      <c r="CL155" s="471"/>
      <c r="CM155" s="471"/>
      <c r="CN155" s="471"/>
      <c r="CO155" s="471"/>
      <c r="CP155" s="471"/>
      <c r="CQ155" s="471"/>
      <c r="CR155" s="471"/>
      <c r="CS155" s="471"/>
      <c r="CT155" s="471"/>
      <c r="CU155" s="471"/>
      <c r="CV155" s="471"/>
      <c r="CW155" s="471"/>
      <c r="CX155" s="471"/>
      <c r="CY155" s="471"/>
      <c r="CZ155" s="471"/>
      <c r="DA155" s="471"/>
      <c r="DB155" s="471"/>
      <c r="DC155" s="471"/>
      <c r="DD155" s="471"/>
      <c r="DE155" s="471"/>
      <c r="DF155" s="471"/>
      <c r="DG155" s="471"/>
      <c r="DH155" s="471"/>
      <c r="DI155" s="471"/>
      <c r="DJ155" s="471"/>
      <c r="DK155" s="471"/>
      <c r="DL155" s="471"/>
      <c r="DM155" s="471"/>
      <c r="DN155" s="471"/>
      <c r="DO155" s="471"/>
      <c r="DP155" s="471"/>
      <c r="DQ155" s="471"/>
      <c r="DR155" s="471"/>
      <c r="DS155" s="471"/>
      <c r="DT155" s="471"/>
      <c r="DU155" s="471"/>
      <c r="DV155" s="471"/>
      <c r="DW155" s="471"/>
      <c r="DX155" s="471"/>
      <c r="DY155" s="471"/>
      <c r="DZ155" s="471"/>
      <c r="EA155" s="471"/>
      <c r="EB155" s="471"/>
      <c r="EC155" s="471"/>
      <c r="ED155" s="471"/>
      <c r="EE155" s="471"/>
      <c r="EF155" s="471"/>
      <c r="EG155" s="471"/>
      <c r="EH155" s="471"/>
      <c r="EI155" s="471"/>
      <c r="EJ155" s="471"/>
      <c r="EK155" s="471"/>
      <c r="EL155" s="471"/>
      <c r="EM155" s="471"/>
      <c r="EN155" s="471"/>
      <c r="EO155" s="471"/>
      <c r="EP155" s="471"/>
      <c r="EQ155" s="471"/>
      <c r="ER155" s="471"/>
      <c r="ES155" s="471"/>
      <c r="ET155" s="471"/>
      <c r="EU155" s="471"/>
      <c r="EV155" s="471"/>
      <c r="EW155" s="471"/>
      <c r="EX155" s="471"/>
      <c r="EY155" s="471"/>
      <c r="EZ155" s="471"/>
      <c r="FA155" s="471"/>
      <c r="FB155" s="471"/>
      <c r="FC155" s="471"/>
      <c r="FD155" s="471"/>
      <c r="FE155" s="471"/>
      <c r="FF155" s="471"/>
      <c r="FG155" s="471"/>
      <c r="FH155" s="471"/>
      <c r="FI155" s="471"/>
      <c r="FJ155" s="471"/>
      <c r="FK155" s="471"/>
      <c r="FL155" s="471"/>
      <c r="FM155" s="471"/>
      <c r="FN155" s="471"/>
      <c r="FO155" s="471"/>
      <c r="FP155" s="471"/>
      <c r="FQ155" s="471"/>
      <c r="FR155" s="471"/>
      <c r="FS155" s="471"/>
      <c r="FT155" s="471"/>
      <c r="FU155" s="471"/>
      <c r="FV155" s="471"/>
      <c r="FW155" s="471"/>
      <c r="FX155" s="471"/>
      <c r="FY155" s="471"/>
      <c r="FZ155" s="471"/>
      <c r="GA155" s="471"/>
      <c r="GB155" s="471"/>
      <c r="GC155" s="471"/>
      <c r="GD155" s="471"/>
      <c r="GE155" s="471"/>
      <c r="GF155" s="471"/>
      <c r="GG155" s="471"/>
      <c r="GH155" s="471"/>
      <c r="GI155" s="471"/>
      <c r="GJ155" s="471"/>
      <c r="GK155" s="471"/>
      <c r="GL155" s="471"/>
      <c r="GM155" s="471"/>
      <c r="GN155" s="471"/>
      <c r="GO155" s="471"/>
      <c r="GP155" s="471"/>
      <c r="GQ155" s="471"/>
      <c r="GR155" s="471"/>
      <c r="GS155" s="471"/>
      <c r="GT155" s="471"/>
      <c r="GU155" s="471"/>
      <c r="GV155" s="471"/>
      <c r="GW155" s="471"/>
      <c r="GX155" s="471"/>
      <c r="GY155" s="471"/>
      <c r="GZ155" s="471"/>
      <c r="HA155" s="471"/>
      <c r="HB155" s="471"/>
      <c r="HC155" s="471"/>
      <c r="HD155" s="471"/>
      <c r="HE155" s="471"/>
      <c r="HF155" s="471"/>
      <c r="HG155" s="471"/>
      <c r="HH155" s="471"/>
      <c r="HI155" s="471"/>
      <c r="HJ155" s="471"/>
      <c r="HK155" s="471"/>
      <c r="HL155" s="471"/>
      <c r="HM155" s="471"/>
      <c r="HN155" s="471"/>
      <c r="HO155" s="471"/>
      <c r="HP155" s="471"/>
      <c r="HQ155" s="471"/>
      <c r="HR155" s="471"/>
      <c r="HS155" s="471"/>
      <c r="HT155" s="471"/>
      <c r="HU155" s="471"/>
      <c r="HV155" s="471"/>
      <c r="HW155" s="471"/>
      <c r="HX155" s="471"/>
      <c r="HY155" s="471"/>
      <c r="HZ155" s="471"/>
      <c r="IA155" s="471"/>
      <c r="IB155" s="471"/>
      <c r="IC155" s="471"/>
      <c r="ID155" s="471"/>
      <c r="IE155" s="471"/>
      <c r="IF155" s="471"/>
      <c r="IG155" s="471"/>
      <c r="IH155" s="471"/>
      <c r="II155" s="471"/>
      <c r="IJ155" s="471"/>
      <c r="IK155" s="471"/>
      <c r="IL155" s="471"/>
      <c r="IM155" s="471"/>
      <c r="IN155" s="471"/>
      <c r="IO155" s="471"/>
      <c r="IP155" s="471"/>
      <c r="IQ155" s="471"/>
      <c r="IR155" s="471"/>
      <c r="IS155" s="471"/>
      <c r="IT155" s="471"/>
      <c r="IU155" s="471"/>
      <c r="IV155" s="471"/>
    </row>
    <row r="156" spans="1:256" s="141" customFormat="1" ht="13.5" customHeight="1">
      <c r="A156" s="471"/>
      <c r="B156" s="471"/>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1"/>
      <c r="AJ156" s="471"/>
      <c r="AK156" s="471"/>
      <c r="AL156" s="471"/>
      <c r="AM156" s="471"/>
      <c r="AN156" s="471"/>
      <c r="AO156" s="471"/>
      <c r="AP156" s="471"/>
      <c r="AQ156" s="471"/>
      <c r="AR156" s="471"/>
      <c r="AS156" s="471"/>
      <c r="AT156" s="471"/>
      <c r="AU156" s="471"/>
      <c r="AV156" s="471"/>
      <c r="AW156" s="471"/>
      <c r="AX156" s="471"/>
      <c r="AY156" s="471"/>
      <c r="AZ156" s="471"/>
      <c r="BA156" s="471"/>
      <c r="BB156" s="471"/>
      <c r="BC156" s="471"/>
      <c r="BD156" s="471"/>
      <c r="BE156" s="471"/>
      <c r="BF156" s="471"/>
      <c r="BG156" s="471"/>
      <c r="BH156" s="471"/>
      <c r="BI156" s="471"/>
      <c r="BJ156" s="471"/>
      <c r="BK156" s="471"/>
      <c r="BL156" s="471"/>
      <c r="BM156" s="471"/>
      <c r="BN156" s="471"/>
      <c r="BO156" s="471"/>
      <c r="BP156" s="471"/>
      <c r="BQ156" s="471"/>
      <c r="BR156" s="471"/>
      <c r="BS156" s="471"/>
      <c r="BT156" s="471"/>
      <c r="BU156" s="471"/>
      <c r="BV156" s="471"/>
      <c r="BW156" s="471"/>
      <c r="BX156" s="471"/>
      <c r="BY156" s="471"/>
      <c r="BZ156" s="471"/>
      <c r="CA156" s="471"/>
      <c r="CB156" s="471"/>
      <c r="CC156" s="471"/>
      <c r="CD156" s="471"/>
      <c r="CE156" s="471"/>
      <c r="CF156" s="471"/>
      <c r="CG156" s="471"/>
      <c r="CH156" s="471"/>
      <c r="CI156" s="471"/>
      <c r="CJ156" s="471"/>
      <c r="CK156" s="471"/>
      <c r="CL156" s="471"/>
      <c r="CM156" s="471"/>
      <c r="CN156" s="471"/>
      <c r="CO156" s="471"/>
      <c r="CP156" s="471"/>
      <c r="CQ156" s="471"/>
      <c r="CR156" s="471"/>
      <c r="CS156" s="471"/>
      <c r="CT156" s="471"/>
      <c r="CU156" s="471"/>
      <c r="CV156" s="471"/>
      <c r="CW156" s="471"/>
      <c r="CX156" s="471"/>
      <c r="CY156" s="471"/>
      <c r="CZ156" s="471"/>
      <c r="DA156" s="471"/>
      <c r="DB156" s="471"/>
      <c r="DC156" s="471"/>
      <c r="DD156" s="471"/>
      <c r="DE156" s="471"/>
      <c r="DF156" s="471"/>
      <c r="DG156" s="471"/>
      <c r="DH156" s="471"/>
      <c r="DI156" s="471"/>
      <c r="DJ156" s="471"/>
      <c r="DK156" s="471"/>
      <c r="DL156" s="471"/>
      <c r="DM156" s="471"/>
      <c r="DN156" s="471"/>
      <c r="DO156" s="471"/>
      <c r="DP156" s="471"/>
      <c r="DQ156" s="471"/>
      <c r="DR156" s="471"/>
      <c r="DS156" s="471"/>
      <c r="DT156" s="471"/>
      <c r="DU156" s="471"/>
      <c r="DV156" s="471"/>
      <c r="DW156" s="471"/>
      <c r="DX156" s="471"/>
      <c r="DY156" s="471"/>
      <c r="DZ156" s="471"/>
      <c r="EA156" s="471"/>
      <c r="EB156" s="471"/>
      <c r="EC156" s="471"/>
      <c r="ED156" s="471"/>
      <c r="EE156" s="471"/>
      <c r="EF156" s="471"/>
      <c r="EG156" s="471"/>
      <c r="EH156" s="471"/>
      <c r="EI156" s="471"/>
      <c r="EJ156" s="471"/>
      <c r="EK156" s="471"/>
      <c r="EL156" s="471"/>
      <c r="EM156" s="471"/>
      <c r="EN156" s="471"/>
      <c r="EO156" s="471"/>
      <c r="EP156" s="471"/>
      <c r="EQ156" s="471"/>
      <c r="ER156" s="471"/>
      <c r="ES156" s="471"/>
      <c r="ET156" s="471"/>
      <c r="EU156" s="471"/>
      <c r="EV156" s="471"/>
      <c r="EW156" s="471"/>
      <c r="EX156" s="471"/>
      <c r="EY156" s="471"/>
      <c r="EZ156" s="471"/>
      <c r="FA156" s="471"/>
      <c r="FB156" s="471"/>
      <c r="FC156" s="471"/>
      <c r="FD156" s="471"/>
      <c r="FE156" s="471"/>
      <c r="FF156" s="471"/>
      <c r="FG156" s="471"/>
      <c r="FH156" s="471"/>
      <c r="FI156" s="471"/>
      <c r="FJ156" s="471"/>
      <c r="FK156" s="471"/>
      <c r="FL156" s="471"/>
      <c r="FM156" s="471"/>
      <c r="FN156" s="471"/>
      <c r="FO156" s="471"/>
      <c r="FP156" s="471"/>
      <c r="FQ156" s="471"/>
      <c r="FR156" s="471"/>
      <c r="FS156" s="471"/>
      <c r="FT156" s="471"/>
      <c r="FU156" s="471"/>
      <c r="FV156" s="471"/>
      <c r="FW156" s="471"/>
      <c r="FX156" s="471"/>
      <c r="FY156" s="471"/>
      <c r="FZ156" s="471"/>
      <c r="GA156" s="471"/>
      <c r="GB156" s="471"/>
      <c r="GC156" s="471"/>
      <c r="GD156" s="471"/>
      <c r="GE156" s="471"/>
      <c r="GF156" s="471"/>
      <c r="GG156" s="471"/>
      <c r="GH156" s="471"/>
      <c r="GI156" s="471"/>
      <c r="GJ156" s="471"/>
      <c r="GK156" s="471"/>
      <c r="GL156" s="471"/>
      <c r="GM156" s="471"/>
      <c r="GN156" s="471"/>
      <c r="GO156" s="471"/>
      <c r="GP156" s="471"/>
      <c r="GQ156" s="471"/>
      <c r="GR156" s="471"/>
      <c r="GS156" s="471"/>
      <c r="GT156" s="471"/>
      <c r="GU156" s="471"/>
      <c r="GV156" s="471"/>
      <c r="GW156" s="471"/>
      <c r="GX156" s="471"/>
      <c r="GY156" s="471"/>
      <c r="GZ156" s="471"/>
      <c r="HA156" s="471"/>
      <c r="HB156" s="471"/>
      <c r="HC156" s="471"/>
      <c r="HD156" s="471"/>
      <c r="HE156" s="471"/>
      <c r="HF156" s="471"/>
      <c r="HG156" s="471"/>
      <c r="HH156" s="471"/>
      <c r="HI156" s="471"/>
      <c r="HJ156" s="471"/>
      <c r="HK156" s="471"/>
      <c r="HL156" s="471"/>
      <c r="HM156" s="471"/>
      <c r="HN156" s="471"/>
      <c r="HO156" s="471"/>
      <c r="HP156" s="471"/>
      <c r="HQ156" s="471"/>
      <c r="HR156" s="471"/>
      <c r="HS156" s="471"/>
      <c r="HT156" s="471"/>
      <c r="HU156" s="471"/>
      <c r="HV156" s="471"/>
      <c r="HW156" s="471"/>
      <c r="HX156" s="471"/>
      <c r="HY156" s="471"/>
      <c r="HZ156" s="471"/>
      <c r="IA156" s="471"/>
      <c r="IB156" s="471"/>
      <c r="IC156" s="471"/>
      <c r="ID156" s="471"/>
      <c r="IE156" s="471"/>
      <c r="IF156" s="471"/>
      <c r="IG156" s="471"/>
      <c r="IH156" s="471"/>
      <c r="II156" s="471"/>
      <c r="IJ156" s="471"/>
      <c r="IK156" s="471"/>
      <c r="IL156" s="471"/>
      <c r="IM156" s="471"/>
      <c r="IN156" s="471"/>
      <c r="IO156" s="471"/>
      <c r="IP156" s="471"/>
      <c r="IQ156" s="471"/>
      <c r="IR156" s="471"/>
      <c r="IS156" s="471"/>
      <c r="IT156" s="471"/>
      <c r="IU156" s="471"/>
      <c r="IV156" s="471"/>
    </row>
    <row r="157" spans="1:256" s="141" customFormat="1" ht="40.5" customHeight="1">
      <c r="A157" s="471"/>
      <c r="B157" s="471"/>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1"/>
      <c r="AJ157" s="471"/>
      <c r="AK157" s="471"/>
      <c r="AL157" s="471"/>
      <c r="AM157" s="471"/>
      <c r="AN157" s="471"/>
      <c r="AO157" s="471"/>
      <c r="AP157" s="471"/>
      <c r="AQ157" s="471"/>
      <c r="AR157" s="471"/>
      <c r="AS157" s="471"/>
      <c r="AT157" s="471"/>
      <c r="AU157" s="471"/>
      <c r="AV157" s="471"/>
      <c r="AW157" s="471"/>
      <c r="AX157" s="471"/>
      <c r="AY157" s="471"/>
      <c r="AZ157" s="471"/>
      <c r="BA157" s="471"/>
      <c r="BB157" s="471"/>
      <c r="BC157" s="471"/>
      <c r="BD157" s="471"/>
      <c r="BE157" s="471"/>
      <c r="BF157" s="471"/>
      <c r="BG157" s="471"/>
      <c r="BH157" s="471"/>
      <c r="BI157" s="471"/>
      <c r="BJ157" s="471"/>
      <c r="BK157" s="471"/>
      <c r="BL157" s="471"/>
      <c r="BM157" s="471"/>
      <c r="BN157" s="471"/>
      <c r="BO157" s="471"/>
      <c r="BP157" s="471"/>
      <c r="BQ157" s="471"/>
      <c r="BR157" s="471"/>
      <c r="BS157" s="471"/>
      <c r="BT157" s="471"/>
      <c r="BU157" s="471"/>
      <c r="BV157" s="471"/>
      <c r="BW157" s="471"/>
      <c r="BX157" s="471"/>
      <c r="BY157" s="471"/>
      <c r="BZ157" s="471"/>
      <c r="CA157" s="471"/>
      <c r="CB157" s="471"/>
      <c r="CC157" s="471"/>
      <c r="CD157" s="471"/>
      <c r="CE157" s="471"/>
      <c r="CF157" s="471"/>
      <c r="CG157" s="471"/>
      <c r="CH157" s="471"/>
      <c r="CI157" s="471"/>
      <c r="CJ157" s="471"/>
      <c r="CK157" s="471"/>
      <c r="CL157" s="471"/>
      <c r="CM157" s="471"/>
      <c r="CN157" s="471"/>
      <c r="CO157" s="471"/>
      <c r="CP157" s="471"/>
      <c r="CQ157" s="471"/>
      <c r="CR157" s="471"/>
      <c r="CS157" s="471"/>
      <c r="CT157" s="471"/>
      <c r="CU157" s="471"/>
      <c r="CV157" s="471"/>
      <c r="CW157" s="471"/>
      <c r="CX157" s="471"/>
      <c r="CY157" s="471"/>
      <c r="CZ157" s="471"/>
      <c r="DA157" s="471"/>
      <c r="DB157" s="471"/>
      <c r="DC157" s="471"/>
      <c r="DD157" s="471"/>
      <c r="DE157" s="471"/>
      <c r="DF157" s="471"/>
      <c r="DG157" s="471"/>
      <c r="DH157" s="471"/>
      <c r="DI157" s="471"/>
      <c r="DJ157" s="471"/>
      <c r="DK157" s="471"/>
      <c r="DL157" s="471"/>
      <c r="DM157" s="471"/>
      <c r="DN157" s="471"/>
      <c r="DO157" s="471"/>
      <c r="DP157" s="471"/>
      <c r="DQ157" s="471"/>
      <c r="DR157" s="471"/>
      <c r="DS157" s="471"/>
      <c r="DT157" s="471"/>
      <c r="DU157" s="471"/>
      <c r="DV157" s="471"/>
      <c r="DW157" s="471"/>
      <c r="DX157" s="471"/>
      <c r="DY157" s="471"/>
      <c r="DZ157" s="471"/>
      <c r="EA157" s="471"/>
      <c r="EB157" s="471"/>
      <c r="EC157" s="471"/>
      <c r="ED157" s="471"/>
      <c r="EE157" s="471"/>
      <c r="EF157" s="471"/>
      <c r="EG157" s="471"/>
      <c r="EH157" s="471"/>
      <c r="EI157" s="471"/>
      <c r="EJ157" s="471"/>
      <c r="EK157" s="471"/>
      <c r="EL157" s="471"/>
      <c r="EM157" s="471"/>
      <c r="EN157" s="471"/>
      <c r="EO157" s="471"/>
      <c r="EP157" s="471"/>
      <c r="EQ157" s="471"/>
      <c r="ER157" s="471"/>
      <c r="ES157" s="471"/>
      <c r="ET157" s="471"/>
      <c r="EU157" s="471"/>
      <c r="EV157" s="471"/>
      <c r="EW157" s="471"/>
      <c r="EX157" s="471"/>
      <c r="EY157" s="471"/>
      <c r="EZ157" s="471"/>
      <c r="FA157" s="471"/>
      <c r="FB157" s="471"/>
      <c r="FC157" s="471"/>
      <c r="FD157" s="471"/>
      <c r="FE157" s="471"/>
      <c r="FF157" s="471"/>
      <c r="FG157" s="471"/>
      <c r="FH157" s="471"/>
      <c r="FI157" s="471"/>
      <c r="FJ157" s="471"/>
      <c r="FK157" s="471"/>
      <c r="FL157" s="471"/>
      <c r="FM157" s="471"/>
      <c r="FN157" s="471"/>
      <c r="FO157" s="471"/>
      <c r="FP157" s="471"/>
      <c r="FQ157" s="471"/>
      <c r="FR157" s="471"/>
      <c r="FS157" s="471"/>
      <c r="FT157" s="471"/>
      <c r="FU157" s="471"/>
      <c r="FV157" s="471"/>
      <c r="FW157" s="471"/>
      <c r="FX157" s="471"/>
      <c r="FY157" s="471"/>
      <c r="FZ157" s="471"/>
      <c r="GA157" s="471"/>
      <c r="GB157" s="471"/>
      <c r="GC157" s="471"/>
      <c r="GD157" s="471"/>
      <c r="GE157" s="471"/>
      <c r="GF157" s="471"/>
      <c r="GG157" s="471"/>
      <c r="GH157" s="471"/>
      <c r="GI157" s="471"/>
      <c r="GJ157" s="471"/>
      <c r="GK157" s="471"/>
      <c r="GL157" s="471"/>
      <c r="GM157" s="471"/>
      <c r="GN157" s="471"/>
      <c r="GO157" s="471"/>
      <c r="GP157" s="471"/>
      <c r="GQ157" s="471"/>
      <c r="GR157" s="471"/>
      <c r="GS157" s="471"/>
      <c r="GT157" s="471"/>
      <c r="GU157" s="471"/>
      <c r="GV157" s="471"/>
      <c r="GW157" s="471"/>
      <c r="GX157" s="471"/>
      <c r="GY157" s="471"/>
      <c r="GZ157" s="471"/>
      <c r="HA157" s="471"/>
      <c r="HB157" s="471"/>
      <c r="HC157" s="471"/>
      <c r="HD157" s="471"/>
      <c r="HE157" s="471"/>
      <c r="HF157" s="471"/>
      <c r="HG157" s="471"/>
      <c r="HH157" s="471"/>
      <c r="HI157" s="471"/>
      <c r="HJ157" s="471"/>
      <c r="HK157" s="471"/>
      <c r="HL157" s="471"/>
      <c r="HM157" s="471"/>
      <c r="HN157" s="471"/>
      <c r="HO157" s="471"/>
      <c r="HP157" s="471"/>
      <c r="HQ157" s="471"/>
      <c r="HR157" s="471"/>
      <c r="HS157" s="471"/>
      <c r="HT157" s="471"/>
      <c r="HU157" s="471"/>
      <c r="HV157" s="471"/>
      <c r="HW157" s="471"/>
      <c r="HX157" s="471"/>
      <c r="HY157" s="471"/>
      <c r="HZ157" s="471"/>
      <c r="IA157" s="471"/>
      <c r="IB157" s="471"/>
      <c r="IC157" s="471"/>
      <c r="ID157" s="471"/>
      <c r="IE157" s="471"/>
      <c r="IF157" s="471"/>
      <c r="IG157" s="471"/>
      <c r="IH157" s="471"/>
      <c r="II157" s="471"/>
      <c r="IJ157" s="471"/>
      <c r="IK157" s="471"/>
      <c r="IL157" s="471"/>
      <c r="IM157" s="471"/>
      <c r="IN157" s="471"/>
      <c r="IO157" s="471"/>
      <c r="IP157" s="471"/>
      <c r="IQ157" s="471"/>
      <c r="IR157" s="471"/>
      <c r="IS157" s="471"/>
      <c r="IT157" s="471"/>
      <c r="IU157" s="471"/>
      <c r="IV157" s="471"/>
    </row>
    <row r="158" spans="1:256" s="141" customFormat="1" ht="13.5" customHeight="1">
      <c r="A158" s="471"/>
      <c r="B158" s="471"/>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1"/>
      <c r="AJ158" s="471"/>
      <c r="AK158" s="471"/>
      <c r="AL158" s="471"/>
      <c r="AM158" s="471"/>
      <c r="AN158" s="471"/>
      <c r="AO158" s="471"/>
      <c r="AP158" s="471"/>
      <c r="AQ158" s="471"/>
      <c r="AR158" s="471"/>
      <c r="AS158" s="471"/>
      <c r="AT158" s="471"/>
      <c r="AU158" s="471"/>
      <c r="AV158" s="471"/>
      <c r="AW158" s="471"/>
      <c r="AX158" s="471"/>
      <c r="AY158" s="471"/>
      <c r="AZ158" s="471"/>
      <c r="BA158" s="471"/>
      <c r="BB158" s="471"/>
      <c r="BC158" s="471"/>
      <c r="BD158" s="471"/>
      <c r="BE158" s="471"/>
      <c r="BF158" s="471"/>
      <c r="BG158" s="471"/>
      <c r="BH158" s="471"/>
      <c r="BI158" s="471"/>
      <c r="BJ158" s="471"/>
      <c r="BK158" s="471"/>
      <c r="BL158" s="471"/>
      <c r="BM158" s="471"/>
      <c r="BN158" s="471"/>
      <c r="BO158" s="471"/>
      <c r="BP158" s="471"/>
      <c r="BQ158" s="471"/>
      <c r="BR158" s="471"/>
      <c r="BS158" s="471"/>
      <c r="BT158" s="471"/>
      <c r="BU158" s="471"/>
      <c r="BV158" s="471"/>
      <c r="BW158" s="471"/>
      <c r="BX158" s="471"/>
      <c r="BY158" s="471"/>
      <c r="BZ158" s="471"/>
      <c r="CA158" s="471"/>
      <c r="CB158" s="471"/>
      <c r="CC158" s="471"/>
      <c r="CD158" s="471"/>
      <c r="CE158" s="471"/>
      <c r="CF158" s="471"/>
      <c r="CG158" s="471"/>
      <c r="CH158" s="471"/>
      <c r="CI158" s="471"/>
      <c r="CJ158" s="471"/>
      <c r="CK158" s="471"/>
      <c r="CL158" s="471"/>
      <c r="CM158" s="471"/>
      <c r="CN158" s="471"/>
      <c r="CO158" s="471"/>
      <c r="CP158" s="471"/>
      <c r="CQ158" s="471"/>
      <c r="CR158" s="471"/>
      <c r="CS158" s="471"/>
      <c r="CT158" s="471"/>
      <c r="CU158" s="471"/>
      <c r="CV158" s="471"/>
      <c r="CW158" s="471"/>
      <c r="CX158" s="471"/>
      <c r="CY158" s="471"/>
      <c r="CZ158" s="471"/>
      <c r="DA158" s="471"/>
      <c r="DB158" s="471"/>
      <c r="DC158" s="471"/>
      <c r="DD158" s="471"/>
      <c r="DE158" s="471"/>
      <c r="DF158" s="471"/>
      <c r="DG158" s="471"/>
      <c r="DH158" s="471"/>
      <c r="DI158" s="471"/>
      <c r="DJ158" s="471"/>
      <c r="DK158" s="471"/>
      <c r="DL158" s="471"/>
      <c r="DM158" s="471"/>
      <c r="DN158" s="471"/>
      <c r="DO158" s="471"/>
      <c r="DP158" s="471"/>
      <c r="DQ158" s="471"/>
      <c r="DR158" s="471"/>
      <c r="DS158" s="471"/>
      <c r="DT158" s="471"/>
      <c r="DU158" s="471"/>
      <c r="DV158" s="471"/>
      <c r="DW158" s="471"/>
      <c r="DX158" s="471"/>
      <c r="DY158" s="471"/>
      <c r="DZ158" s="471"/>
      <c r="EA158" s="471"/>
      <c r="EB158" s="471"/>
      <c r="EC158" s="471"/>
      <c r="ED158" s="471"/>
      <c r="EE158" s="471"/>
      <c r="EF158" s="471"/>
      <c r="EG158" s="471"/>
      <c r="EH158" s="471"/>
      <c r="EI158" s="471"/>
      <c r="EJ158" s="471"/>
      <c r="EK158" s="471"/>
      <c r="EL158" s="471"/>
      <c r="EM158" s="471"/>
      <c r="EN158" s="471"/>
      <c r="EO158" s="471"/>
      <c r="EP158" s="471"/>
      <c r="EQ158" s="471"/>
      <c r="ER158" s="471"/>
      <c r="ES158" s="471"/>
      <c r="ET158" s="471"/>
      <c r="EU158" s="471"/>
      <c r="EV158" s="471"/>
      <c r="EW158" s="471"/>
      <c r="EX158" s="471"/>
      <c r="EY158" s="471"/>
      <c r="EZ158" s="471"/>
      <c r="FA158" s="471"/>
      <c r="FB158" s="471"/>
      <c r="FC158" s="471"/>
      <c r="FD158" s="471"/>
      <c r="FE158" s="471"/>
      <c r="FF158" s="471"/>
      <c r="FG158" s="471"/>
      <c r="FH158" s="471"/>
      <c r="FI158" s="471"/>
      <c r="FJ158" s="471"/>
      <c r="FK158" s="471"/>
      <c r="FL158" s="471"/>
      <c r="FM158" s="471"/>
      <c r="FN158" s="471"/>
      <c r="FO158" s="471"/>
      <c r="FP158" s="471"/>
      <c r="FQ158" s="471"/>
      <c r="FR158" s="471"/>
      <c r="FS158" s="471"/>
      <c r="FT158" s="471"/>
      <c r="FU158" s="471"/>
      <c r="FV158" s="471"/>
      <c r="FW158" s="471"/>
      <c r="FX158" s="471"/>
      <c r="FY158" s="471"/>
      <c r="FZ158" s="471"/>
      <c r="GA158" s="471"/>
      <c r="GB158" s="471"/>
      <c r="GC158" s="471"/>
      <c r="GD158" s="471"/>
      <c r="GE158" s="471"/>
      <c r="GF158" s="471"/>
      <c r="GG158" s="471"/>
      <c r="GH158" s="471"/>
      <c r="GI158" s="471"/>
      <c r="GJ158" s="471"/>
      <c r="GK158" s="471"/>
      <c r="GL158" s="471"/>
      <c r="GM158" s="471"/>
      <c r="GN158" s="471"/>
      <c r="GO158" s="471"/>
      <c r="GP158" s="471"/>
      <c r="GQ158" s="471"/>
      <c r="GR158" s="471"/>
      <c r="GS158" s="471"/>
      <c r="GT158" s="471"/>
      <c r="GU158" s="471"/>
      <c r="GV158" s="471"/>
      <c r="GW158" s="471"/>
      <c r="GX158" s="471"/>
      <c r="GY158" s="471"/>
      <c r="GZ158" s="471"/>
      <c r="HA158" s="471"/>
      <c r="HB158" s="471"/>
      <c r="HC158" s="471"/>
      <c r="HD158" s="471"/>
      <c r="HE158" s="471"/>
      <c r="HF158" s="471"/>
      <c r="HG158" s="471"/>
      <c r="HH158" s="471"/>
      <c r="HI158" s="471"/>
      <c r="HJ158" s="471"/>
      <c r="HK158" s="471"/>
      <c r="HL158" s="471"/>
      <c r="HM158" s="471"/>
      <c r="HN158" s="471"/>
      <c r="HO158" s="471"/>
      <c r="HP158" s="471"/>
      <c r="HQ158" s="471"/>
      <c r="HR158" s="471"/>
      <c r="HS158" s="471"/>
      <c r="HT158" s="471"/>
      <c r="HU158" s="471"/>
      <c r="HV158" s="471"/>
      <c r="HW158" s="471"/>
      <c r="HX158" s="471"/>
      <c r="HY158" s="471"/>
      <c r="HZ158" s="471"/>
      <c r="IA158" s="471"/>
      <c r="IB158" s="471"/>
      <c r="IC158" s="471"/>
      <c r="ID158" s="471"/>
      <c r="IE158" s="471"/>
      <c r="IF158" s="471"/>
      <c r="IG158" s="471"/>
      <c r="IH158" s="471"/>
      <c r="II158" s="471"/>
      <c r="IJ158" s="471"/>
      <c r="IK158" s="471"/>
      <c r="IL158" s="471"/>
      <c r="IM158" s="471"/>
      <c r="IN158" s="471"/>
      <c r="IO158" s="471"/>
      <c r="IP158" s="471"/>
      <c r="IQ158" s="471"/>
      <c r="IR158" s="471"/>
      <c r="IS158" s="471"/>
      <c r="IT158" s="471"/>
      <c r="IU158" s="471"/>
      <c r="IV158" s="471"/>
    </row>
    <row r="159" spans="1:256" s="141" customFormat="1" ht="13.5" customHeight="1">
      <c r="A159" s="471"/>
      <c r="B159" s="471"/>
      <c r="C159" s="471"/>
      <c r="D159" s="471"/>
      <c r="E159" s="471"/>
      <c r="F159" s="471"/>
      <c r="G159" s="471"/>
      <c r="H159" s="471"/>
      <c r="I159" s="471"/>
      <c r="J159" s="471"/>
      <c r="K159" s="471"/>
      <c r="L159" s="471"/>
      <c r="M159" s="471"/>
      <c r="N159" s="471"/>
      <c r="O159" s="471"/>
      <c r="P159" s="471"/>
      <c r="Q159" s="471"/>
      <c r="R159" s="471"/>
      <c r="S159" s="471"/>
      <c r="T159" s="471"/>
      <c r="U159" s="471"/>
      <c r="V159" s="471"/>
      <c r="W159" s="471"/>
      <c r="X159" s="471"/>
      <c r="Y159" s="471"/>
      <c r="Z159" s="471"/>
      <c r="AA159" s="471"/>
      <c r="AB159" s="471"/>
      <c r="AC159" s="471"/>
      <c r="AD159" s="471"/>
      <c r="AE159" s="471"/>
      <c r="AF159" s="471"/>
      <c r="AG159" s="471"/>
      <c r="AH159" s="471"/>
      <c r="AI159" s="471"/>
      <c r="AJ159" s="471"/>
      <c r="AK159" s="471"/>
      <c r="AL159" s="471"/>
      <c r="AM159" s="471"/>
      <c r="AN159" s="471"/>
      <c r="AO159" s="471"/>
      <c r="AP159" s="471"/>
      <c r="AQ159" s="471"/>
      <c r="AR159" s="471"/>
      <c r="AS159" s="471"/>
      <c r="AT159" s="471"/>
      <c r="AU159" s="471"/>
      <c r="AV159" s="471"/>
      <c r="AW159" s="471"/>
      <c r="AX159" s="471"/>
      <c r="AY159" s="471"/>
      <c r="AZ159" s="471"/>
      <c r="BA159" s="471"/>
      <c r="BB159" s="471"/>
      <c r="BC159" s="471"/>
      <c r="BD159" s="471"/>
      <c r="BE159" s="471"/>
      <c r="BF159" s="471"/>
      <c r="BG159" s="471"/>
      <c r="BH159" s="471"/>
      <c r="BI159" s="471"/>
      <c r="BJ159" s="471"/>
      <c r="BK159" s="471"/>
      <c r="BL159" s="471"/>
      <c r="BM159" s="471"/>
      <c r="BN159" s="471"/>
      <c r="BO159" s="471"/>
      <c r="BP159" s="471"/>
      <c r="BQ159" s="471"/>
      <c r="BR159" s="471"/>
      <c r="BS159" s="471"/>
      <c r="BT159" s="471"/>
      <c r="BU159" s="471"/>
      <c r="BV159" s="471"/>
      <c r="BW159" s="471"/>
      <c r="BX159" s="471"/>
      <c r="BY159" s="471"/>
      <c r="BZ159" s="471"/>
      <c r="CA159" s="471"/>
      <c r="CB159" s="471"/>
      <c r="CC159" s="471"/>
      <c r="CD159" s="471"/>
      <c r="CE159" s="471"/>
      <c r="CF159" s="471"/>
      <c r="CG159" s="471"/>
      <c r="CH159" s="471"/>
      <c r="CI159" s="471"/>
      <c r="CJ159" s="471"/>
      <c r="CK159" s="471"/>
      <c r="CL159" s="471"/>
      <c r="CM159" s="471"/>
      <c r="CN159" s="471"/>
      <c r="CO159" s="471"/>
      <c r="CP159" s="471"/>
      <c r="CQ159" s="471"/>
      <c r="CR159" s="471"/>
      <c r="CS159" s="471"/>
      <c r="CT159" s="471"/>
      <c r="CU159" s="471"/>
      <c r="CV159" s="471"/>
      <c r="CW159" s="471"/>
      <c r="CX159" s="471"/>
      <c r="CY159" s="471"/>
      <c r="CZ159" s="471"/>
      <c r="DA159" s="471"/>
      <c r="DB159" s="471"/>
      <c r="DC159" s="471"/>
      <c r="DD159" s="471"/>
      <c r="DE159" s="471"/>
      <c r="DF159" s="471"/>
      <c r="DG159" s="471"/>
      <c r="DH159" s="471"/>
      <c r="DI159" s="471"/>
      <c r="DJ159" s="471"/>
      <c r="DK159" s="471"/>
      <c r="DL159" s="471"/>
      <c r="DM159" s="471"/>
      <c r="DN159" s="471"/>
      <c r="DO159" s="471"/>
      <c r="DP159" s="471"/>
      <c r="DQ159" s="471"/>
      <c r="DR159" s="471"/>
      <c r="DS159" s="471"/>
      <c r="DT159" s="471"/>
      <c r="DU159" s="471"/>
      <c r="DV159" s="471"/>
      <c r="DW159" s="471"/>
      <c r="DX159" s="471"/>
      <c r="DY159" s="471"/>
      <c r="DZ159" s="471"/>
      <c r="EA159" s="471"/>
      <c r="EB159" s="471"/>
      <c r="EC159" s="471"/>
      <c r="ED159" s="471"/>
      <c r="EE159" s="471"/>
      <c r="EF159" s="471"/>
      <c r="EG159" s="471"/>
      <c r="EH159" s="471"/>
      <c r="EI159" s="471"/>
      <c r="EJ159" s="471"/>
      <c r="EK159" s="471"/>
      <c r="EL159" s="471"/>
      <c r="EM159" s="471"/>
      <c r="EN159" s="471"/>
      <c r="EO159" s="471"/>
      <c r="EP159" s="471"/>
      <c r="EQ159" s="471"/>
      <c r="ER159" s="471"/>
      <c r="ES159" s="471"/>
      <c r="ET159" s="471"/>
      <c r="EU159" s="471"/>
      <c r="EV159" s="471"/>
      <c r="EW159" s="471"/>
      <c r="EX159" s="471"/>
      <c r="EY159" s="471"/>
      <c r="EZ159" s="471"/>
      <c r="FA159" s="471"/>
      <c r="FB159" s="471"/>
      <c r="FC159" s="471"/>
      <c r="FD159" s="471"/>
      <c r="FE159" s="471"/>
      <c r="FF159" s="471"/>
      <c r="FG159" s="471"/>
      <c r="FH159" s="471"/>
      <c r="FI159" s="471"/>
      <c r="FJ159" s="471"/>
      <c r="FK159" s="471"/>
      <c r="FL159" s="471"/>
      <c r="FM159" s="471"/>
      <c r="FN159" s="471"/>
      <c r="FO159" s="471"/>
      <c r="FP159" s="471"/>
      <c r="FQ159" s="471"/>
      <c r="FR159" s="471"/>
      <c r="FS159" s="471"/>
      <c r="FT159" s="471"/>
      <c r="FU159" s="471"/>
      <c r="FV159" s="471"/>
      <c r="FW159" s="471"/>
      <c r="FX159" s="471"/>
      <c r="FY159" s="471"/>
      <c r="FZ159" s="471"/>
      <c r="GA159" s="471"/>
      <c r="GB159" s="471"/>
      <c r="GC159" s="471"/>
      <c r="GD159" s="471"/>
      <c r="GE159" s="471"/>
      <c r="GF159" s="471"/>
      <c r="GG159" s="471"/>
      <c r="GH159" s="471"/>
      <c r="GI159" s="471"/>
      <c r="GJ159" s="471"/>
      <c r="GK159" s="471"/>
      <c r="GL159" s="471"/>
      <c r="GM159" s="471"/>
      <c r="GN159" s="471"/>
      <c r="GO159" s="471"/>
      <c r="GP159" s="471"/>
      <c r="GQ159" s="471"/>
      <c r="GR159" s="471"/>
      <c r="GS159" s="471"/>
      <c r="GT159" s="471"/>
      <c r="GU159" s="471"/>
      <c r="GV159" s="471"/>
      <c r="GW159" s="471"/>
      <c r="GX159" s="471"/>
      <c r="GY159" s="471"/>
      <c r="GZ159" s="471"/>
      <c r="HA159" s="471"/>
      <c r="HB159" s="471"/>
      <c r="HC159" s="471"/>
      <c r="HD159" s="471"/>
      <c r="HE159" s="471"/>
      <c r="HF159" s="471"/>
      <c r="HG159" s="471"/>
      <c r="HH159" s="471"/>
      <c r="HI159" s="471"/>
      <c r="HJ159" s="471"/>
      <c r="HK159" s="471"/>
      <c r="HL159" s="471"/>
      <c r="HM159" s="471"/>
      <c r="HN159" s="471"/>
      <c r="HO159" s="471"/>
      <c r="HP159" s="471"/>
      <c r="HQ159" s="471"/>
      <c r="HR159" s="471"/>
      <c r="HS159" s="471"/>
      <c r="HT159" s="471"/>
      <c r="HU159" s="471"/>
      <c r="HV159" s="471"/>
      <c r="HW159" s="471"/>
      <c r="HX159" s="471"/>
      <c r="HY159" s="471"/>
      <c r="HZ159" s="471"/>
      <c r="IA159" s="471"/>
      <c r="IB159" s="471"/>
      <c r="IC159" s="471"/>
      <c r="ID159" s="471"/>
      <c r="IE159" s="471"/>
      <c r="IF159" s="471"/>
      <c r="IG159" s="471"/>
      <c r="IH159" s="471"/>
      <c r="II159" s="471"/>
      <c r="IJ159" s="471"/>
      <c r="IK159" s="471"/>
      <c r="IL159" s="471"/>
      <c r="IM159" s="471"/>
      <c r="IN159" s="471"/>
      <c r="IO159" s="471"/>
      <c r="IP159" s="471"/>
      <c r="IQ159" s="471"/>
      <c r="IR159" s="471"/>
      <c r="IS159" s="471"/>
      <c r="IT159" s="471"/>
      <c r="IU159" s="471"/>
      <c r="IV159" s="471"/>
    </row>
    <row r="160" spans="1:256" s="141" customFormat="1" ht="13.5" customHeight="1">
      <c r="A160" s="471"/>
      <c r="B160" s="471"/>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1"/>
      <c r="AJ160" s="471"/>
      <c r="AK160" s="471"/>
      <c r="AL160" s="471"/>
      <c r="AM160" s="471"/>
      <c r="AN160" s="471"/>
      <c r="AO160" s="471"/>
      <c r="AP160" s="471"/>
      <c r="AQ160" s="471"/>
      <c r="AR160" s="471"/>
      <c r="AS160" s="471"/>
      <c r="AT160" s="471"/>
      <c r="AU160" s="471"/>
      <c r="AV160" s="471"/>
      <c r="AW160" s="471"/>
      <c r="AX160" s="471"/>
      <c r="AY160" s="471"/>
      <c r="AZ160" s="471"/>
      <c r="BA160" s="471"/>
      <c r="BB160" s="471"/>
      <c r="BC160" s="471"/>
      <c r="BD160" s="471"/>
      <c r="BE160" s="471"/>
      <c r="BF160" s="471"/>
      <c r="BG160" s="471"/>
      <c r="BH160" s="471"/>
      <c r="BI160" s="471"/>
      <c r="BJ160" s="471"/>
      <c r="BK160" s="471"/>
      <c r="BL160" s="471"/>
      <c r="BM160" s="471"/>
      <c r="BN160" s="471"/>
      <c r="BO160" s="471"/>
      <c r="BP160" s="471"/>
      <c r="BQ160" s="471"/>
      <c r="BR160" s="471"/>
      <c r="BS160" s="471"/>
      <c r="BT160" s="471"/>
      <c r="BU160" s="471"/>
      <c r="BV160" s="471"/>
      <c r="BW160" s="471"/>
      <c r="BX160" s="471"/>
      <c r="BY160" s="471"/>
      <c r="BZ160" s="471"/>
      <c r="CA160" s="471"/>
      <c r="CB160" s="471"/>
      <c r="CC160" s="471"/>
      <c r="CD160" s="471"/>
      <c r="CE160" s="471"/>
      <c r="CF160" s="471"/>
      <c r="CG160" s="471"/>
      <c r="CH160" s="471"/>
      <c r="CI160" s="471"/>
      <c r="CJ160" s="471"/>
      <c r="CK160" s="471"/>
      <c r="CL160" s="471"/>
      <c r="CM160" s="471"/>
      <c r="CN160" s="471"/>
      <c r="CO160" s="471"/>
      <c r="CP160" s="471"/>
      <c r="CQ160" s="471"/>
      <c r="CR160" s="471"/>
      <c r="CS160" s="471"/>
      <c r="CT160" s="471"/>
      <c r="CU160" s="471"/>
      <c r="CV160" s="471"/>
      <c r="CW160" s="471"/>
      <c r="CX160" s="471"/>
      <c r="CY160" s="471"/>
      <c r="CZ160" s="471"/>
      <c r="DA160" s="471"/>
      <c r="DB160" s="471"/>
      <c r="DC160" s="471"/>
      <c r="DD160" s="471"/>
      <c r="DE160" s="471"/>
      <c r="DF160" s="471"/>
      <c r="DG160" s="471"/>
      <c r="DH160" s="471"/>
      <c r="DI160" s="471"/>
      <c r="DJ160" s="471"/>
      <c r="DK160" s="471"/>
      <c r="DL160" s="471"/>
      <c r="DM160" s="471"/>
      <c r="DN160" s="471"/>
      <c r="DO160" s="471"/>
      <c r="DP160" s="471"/>
      <c r="DQ160" s="471"/>
      <c r="DR160" s="471"/>
      <c r="DS160" s="471"/>
      <c r="DT160" s="471"/>
      <c r="DU160" s="471"/>
      <c r="DV160" s="471"/>
      <c r="DW160" s="471"/>
      <c r="DX160" s="471"/>
      <c r="DY160" s="471"/>
      <c r="DZ160" s="471"/>
      <c r="EA160" s="471"/>
      <c r="EB160" s="471"/>
      <c r="EC160" s="471"/>
      <c r="ED160" s="471"/>
      <c r="EE160" s="471"/>
      <c r="EF160" s="471"/>
      <c r="EG160" s="471"/>
      <c r="EH160" s="471"/>
      <c r="EI160" s="471"/>
      <c r="EJ160" s="471"/>
      <c r="EK160" s="471"/>
      <c r="EL160" s="471"/>
      <c r="EM160" s="471"/>
      <c r="EN160" s="471"/>
      <c r="EO160" s="471"/>
      <c r="EP160" s="471"/>
      <c r="EQ160" s="471"/>
      <c r="ER160" s="471"/>
      <c r="ES160" s="471"/>
      <c r="ET160" s="471"/>
      <c r="EU160" s="471"/>
      <c r="EV160" s="471"/>
      <c r="EW160" s="471"/>
      <c r="EX160" s="471"/>
      <c r="EY160" s="471"/>
      <c r="EZ160" s="471"/>
      <c r="FA160" s="471"/>
      <c r="FB160" s="471"/>
      <c r="FC160" s="471"/>
      <c r="FD160" s="471"/>
      <c r="FE160" s="471"/>
      <c r="FF160" s="471"/>
      <c r="FG160" s="471"/>
      <c r="FH160" s="471"/>
      <c r="FI160" s="471"/>
      <c r="FJ160" s="471"/>
      <c r="FK160" s="471"/>
      <c r="FL160" s="471"/>
      <c r="FM160" s="471"/>
      <c r="FN160" s="471"/>
      <c r="FO160" s="471"/>
      <c r="FP160" s="471"/>
      <c r="FQ160" s="471"/>
      <c r="FR160" s="471"/>
      <c r="FS160" s="471"/>
      <c r="FT160" s="471"/>
      <c r="FU160" s="471"/>
      <c r="FV160" s="471"/>
      <c r="FW160" s="471"/>
      <c r="FX160" s="471"/>
      <c r="FY160" s="471"/>
      <c r="FZ160" s="471"/>
      <c r="GA160" s="471"/>
      <c r="GB160" s="471"/>
      <c r="GC160" s="471"/>
      <c r="GD160" s="471"/>
      <c r="GE160" s="471"/>
      <c r="GF160" s="471"/>
      <c r="GG160" s="471"/>
      <c r="GH160" s="471"/>
      <c r="GI160" s="471"/>
      <c r="GJ160" s="471"/>
      <c r="GK160" s="471"/>
      <c r="GL160" s="471"/>
      <c r="GM160" s="471"/>
      <c r="GN160" s="471"/>
      <c r="GO160" s="471"/>
      <c r="GP160" s="471"/>
      <c r="GQ160" s="471"/>
      <c r="GR160" s="471"/>
      <c r="GS160" s="471"/>
      <c r="GT160" s="471"/>
      <c r="GU160" s="471"/>
      <c r="GV160" s="471"/>
      <c r="GW160" s="471"/>
      <c r="GX160" s="471"/>
      <c r="GY160" s="471"/>
      <c r="GZ160" s="471"/>
      <c r="HA160" s="471"/>
      <c r="HB160" s="471"/>
      <c r="HC160" s="471"/>
      <c r="HD160" s="471"/>
      <c r="HE160" s="471"/>
      <c r="HF160" s="471"/>
      <c r="HG160" s="471"/>
      <c r="HH160" s="471"/>
      <c r="HI160" s="471"/>
      <c r="HJ160" s="471"/>
      <c r="HK160" s="471"/>
      <c r="HL160" s="471"/>
      <c r="HM160" s="471"/>
      <c r="HN160" s="471"/>
      <c r="HO160" s="471"/>
      <c r="HP160" s="471"/>
      <c r="HQ160" s="471"/>
      <c r="HR160" s="471"/>
      <c r="HS160" s="471"/>
      <c r="HT160" s="471"/>
      <c r="HU160" s="471"/>
      <c r="HV160" s="471"/>
      <c r="HW160" s="471"/>
      <c r="HX160" s="471"/>
      <c r="HY160" s="471"/>
      <c r="HZ160" s="471"/>
      <c r="IA160" s="471"/>
      <c r="IB160" s="471"/>
      <c r="IC160" s="471"/>
      <c r="ID160" s="471"/>
      <c r="IE160" s="471"/>
      <c r="IF160" s="471"/>
      <c r="IG160" s="471"/>
      <c r="IH160" s="471"/>
      <c r="II160" s="471"/>
      <c r="IJ160" s="471"/>
      <c r="IK160" s="471"/>
      <c r="IL160" s="471"/>
      <c r="IM160" s="471"/>
      <c r="IN160" s="471"/>
      <c r="IO160" s="471"/>
      <c r="IP160" s="471"/>
      <c r="IQ160" s="471"/>
      <c r="IR160" s="471"/>
      <c r="IS160" s="471"/>
      <c r="IT160" s="471"/>
      <c r="IU160" s="471"/>
      <c r="IV160" s="471"/>
    </row>
    <row r="161" spans="1:256" s="141" customFormat="1" ht="13.5" customHeight="1">
      <c r="A161" s="471"/>
      <c r="B161" s="471"/>
      <c r="C161" s="471"/>
      <c r="D161" s="471"/>
      <c r="E161" s="471"/>
      <c r="F161" s="471"/>
      <c r="G161" s="471"/>
      <c r="H161" s="471"/>
      <c r="I161" s="471"/>
      <c r="J161" s="471"/>
      <c r="K161" s="471"/>
      <c r="L161" s="471"/>
      <c r="M161" s="471"/>
      <c r="N161" s="471"/>
      <c r="O161" s="471"/>
      <c r="P161" s="471"/>
      <c r="Q161" s="471"/>
      <c r="R161" s="471"/>
      <c r="S161" s="471"/>
      <c r="T161" s="471"/>
      <c r="U161" s="471"/>
      <c r="V161" s="471"/>
      <c r="W161" s="471"/>
      <c r="X161" s="471"/>
      <c r="Y161" s="471"/>
      <c r="Z161" s="471"/>
      <c r="AA161" s="471"/>
      <c r="AB161" s="471"/>
      <c r="AC161" s="471"/>
      <c r="AD161" s="471"/>
      <c r="AE161" s="471"/>
      <c r="AF161" s="471"/>
      <c r="AG161" s="471"/>
      <c r="AH161" s="471"/>
      <c r="AI161" s="471"/>
      <c r="AJ161" s="471"/>
      <c r="AK161" s="471"/>
      <c r="AL161" s="471"/>
      <c r="AM161" s="471"/>
      <c r="AN161" s="471"/>
      <c r="AO161" s="471"/>
      <c r="AP161" s="471"/>
      <c r="AQ161" s="471"/>
      <c r="AR161" s="471"/>
      <c r="AS161" s="471"/>
      <c r="AT161" s="471"/>
      <c r="AU161" s="471"/>
      <c r="AV161" s="471"/>
      <c r="AW161" s="471"/>
      <c r="AX161" s="471"/>
      <c r="AY161" s="471"/>
      <c r="AZ161" s="471"/>
      <c r="BA161" s="471"/>
      <c r="BB161" s="471"/>
      <c r="BC161" s="471"/>
      <c r="BD161" s="471"/>
      <c r="BE161" s="471"/>
      <c r="BF161" s="471"/>
      <c r="BG161" s="471"/>
      <c r="BH161" s="471"/>
      <c r="BI161" s="471"/>
      <c r="BJ161" s="471"/>
      <c r="BK161" s="471"/>
      <c r="BL161" s="471"/>
      <c r="BM161" s="471"/>
      <c r="BN161" s="471"/>
      <c r="BO161" s="471"/>
      <c r="BP161" s="471"/>
      <c r="BQ161" s="471"/>
      <c r="BR161" s="471"/>
      <c r="BS161" s="471"/>
      <c r="BT161" s="471"/>
      <c r="BU161" s="471"/>
      <c r="BV161" s="471"/>
      <c r="BW161" s="471"/>
      <c r="BX161" s="471"/>
      <c r="BY161" s="471"/>
      <c r="BZ161" s="471"/>
      <c r="CA161" s="471"/>
      <c r="CB161" s="471"/>
      <c r="CC161" s="471"/>
      <c r="CD161" s="471"/>
      <c r="CE161" s="471"/>
      <c r="CF161" s="471"/>
      <c r="CG161" s="471"/>
      <c r="CH161" s="471"/>
      <c r="CI161" s="471"/>
      <c r="CJ161" s="471"/>
      <c r="CK161" s="471"/>
      <c r="CL161" s="471"/>
      <c r="CM161" s="471"/>
      <c r="CN161" s="471"/>
      <c r="CO161" s="471"/>
      <c r="CP161" s="471"/>
      <c r="CQ161" s="471"/>
      <c r="CR161" s="471"/>
      <c r="CS161" s="471"/>
      <c r="CT161" s="471"/>
      <c r="CU161" s="471"/>
      <c r="CV161" s="471"/>
      <c r="CW161" s="471"/>
      <c r="CX161" s="471"/>
      <c r="CY161" s="471"/>
      <c r="CZ161" s="471"/>
      <c r="DA161" s="471"/>
      <c r="DB161" s="471"/>
      <c r="DC161" s="471"/>
      <c r="DD161" s="471"/>
      <c r="DE161" s="471"/>
      <c r="DF161" s="471"/>
      <c r="DG161" s="471"/>
      <c r="DH161" s="471"/>
      <c r="DI161" s="471"/>
      <c r="DJ161" s="471"/>
      <c r="DK161" s="471"/>
      <c r="DL161" s="471"/>
      <c r="DM161" s="471"/>
      <c r="DN161" s="471"/>
      <c r="DO161" s="471"/>
      <c r="DP161" s="471"/>
      <c r="DQ161" s="471"/>
      <c r="DR161" s="471"/>
      <c r="DS161" s="471"/>
      <c r="DT161" s="471"/>
      <c r="DU161" s="471"/>
      <c r="DV161" s="471"/>
      <c r="DW161" s="471"/>
      <c r="DX161" s="471"/>
      <c r="DY161" s="471"/>
      <c r="DZ161" s="471"/>
      <c r="EA161" s="471"/>
      <c r="EB161" s="471"/>
      <c r="EC161" s="471"/>
      <c r="ED161" s="471"/>
      <c r="EE161" s="471"/>
      <c r="EF161" s="471"/>
      <c r="EG161" s="471"/>
      <c r="EH161" s="471"/>
      <c r="EI161" s="471"/>
      <c r="EJ161" s="471"/>
      <c r="EK161" s="471"/>
      <c r="EL161" s="471"/>
      <c r="EM161" s="471"/>
      <c r="EN161" s="471"/>
      <c r="EO161" s="471"/>
      <c r="EP161" s="471"/>
      <c r="EQ161" s="471"/>
      <c r="ER161" s="471"/>
      <c r="ES161" s="471"/>
      <c r="ET161" s="471"/>
      <c r="EU161" s="471"/>
      <c r="EV161" s="471"/>
      <c r="EW161" s="471"/>
      <c r="EX161" s="471"/>
      <c r="EY161" s="471"/>
      <c r="EZ161" s="471"/>
      <c r="FA161" s="471"/>
      <c r="FB161" s="471"/>
      <c r="FC161" s="471"/>
      <c r="FD161" s="471"/>
      <c r="FE161" s="471"/>
      <c r="FF161" s="471"/>
      <c r="FG161" s="471"/>
      <c r="FH161" s="471"/>
      <c r="FI161" s="471"/>
      <c r="FJ161" s="471"/>
      <c r="FK161" s="471"/>
      <c r="FL161" s="471"/>
      <c r="FM161" s="471"/>
      <c r="FN161" s="471"/>
      <c r="FO161" s="471"/>
      <c r="FP161" s="471"/>
      <c r="FQ161" s="471"/>
      <c r="FR161" s="471"/>
      <c r="FS161" s="471"/>
      <c r="FT161" s="471"/>
      <c r="FU161" s="471"/>
      <c r="FV161" s="471"/>
      <c r="FW161" s="471"/>
      <c r="FX161" s="471"/>
      <c r="FY161" s="471"/>
      <c r="FZ161" s="471"/>
      <c r="GA161" s="471"/>
      <c r="GB161" s="471"/>
      <c r="GC161" s="471"/>
      <c r="GD161" s="471"/>
      <c r="GE161" s="471"/>
      <c r="GF161" s="471"/>
      <c r="GG161" s="471"/>
      <c r="GH161" s="471"/>
      <c r="GI161" s="471"/>
      <c r="GJ161" s="471"/>
      <c r="GK161" s="471"/>
      <c r="GL161" s="471"/>
      <c r="GM161" s="471"/>
      <c r="GN161" s="471"/>
      <c r="GO161" s="471"/>
      <c r="GP161" s="471"/>
      <c r="GQ161" s="471"/>
      <c r="GR161" s="471"/>
      <c r="GS161" s="471"/>
      <c r="GT161" s="471"/>
      <c r="GU161" s="471"/>
      <c r="GV161" s="471"/>
      <c r="GW161" s="471"/>
      <c r="GX161" s="471"/>
      <c r="GY161" s="471"/>
      <c r="GZ161" s="471"/>
      <c r="HA161" s="471"/>
      <c r="HB161" s="471"/>
      <c r="HC161" s="471"/>
      <c r="HD161" s="471"/>
      <c r="HE161" s="471"/>
      <c r="HF161" s="471"/>
      <c r="HG161" s="471"/>
      <c r="HH161" s="471"/>
      <c r="HI161" s="471"/>
      <c r="HJ161" s="471"/>
      <c r="HK161" s="471"/>
      <c r="HL161" s="471"/>
      <c r="HM161" s="471"/>
      <c r="HN161" s="471"/>
      <c r="HO161" s="471"/>
      <c r="HP161" s="471"/>
      <c r="HQ161" s="471"/>
      <c r="HR161" s="471"/>
      <c r="HS161" s="471"/>
      <c r="HT161" s="471"/>
      <c r="HU161" s="471"/>
      <c r="HV161" s="471"/>
      <c r="HW161" s="471"/>
      <c r="HX161" s="471"/>
      <c r="HY161" s="471"/>
      <c r="HZ161" s="471"/>
      <c r="IA161" s="471"/>
      <c r="IB161" s="471"/>
      <c r="IC161" s="471"/>
      <c r="ID161" s="471"/>
      <c r="IE161" s="471"/>
      <c r="IF161" s="471"/>
      <c r="IG161" s="471"/>
      <c r="IH161" s="471"/>
      <c r="II161" s="471"/>
      <c r="IJ161" s="471"/>
      <c r="IK161" s="471"/>
      <c r="IL161" s="471"/>
      <c r="IM161" s="471"/>
      <c r="IN161" s="471"/>
      <c r="IO161" s="471"/>
      <c r="IP161" s="471"/>
      <c r="IQ161" s="471"/>
      <c r="IR161" s="471"/>
      <c r="IS161" s="471"/>
      <c r="IT161" s="471"/>
      <c r="IU161" s="471"/>
      <c r="IV161" s="471"/>
    </row>
    <row r="162" spans="1:256" ht="13.5" customHeight="1"/>
    <row r="163" spans="1:256" s="473" customFormat="1" ht="27" customHeight="1">
      <c r="A163" s="471"/>
      <c r="B163" s="471"/>
      <c r="C163" s="471"/>
      <c r="D163" s="471"/>
      <c r="E163" s="471"/>
      <c r="F163" s="471"/>
      <c r="G163" s="471"/>
      <c r="H163" s="471"/>
      <c r="I163" s="471"/>
      <c r="J163" s="471"/>
      <c r="K163" s="471"/>
      <c r="L163" s="471"/>
      <c r="M163" s="471"/>
      <c r="N163" s="471"/>
      <c r="O163" s="471"/>
      <c r="P163" s="471"/>
      <c r="Q163" s="471"/>
      <c r="R163" s="471"/>
      <c r="S163" s="471"/>
      <c r="T163" s="471"/>
      <c r="U163" s="471"/>
      <c r="V163" s="471"/>
      <c r="W163" s="471"/>
      <c r="X163" s="471"/>
      <c r="Y163" s="471"/>
      <c r="Z163" s="471"/>
      <c r="AA163" s="471"/>
      <c r="AB163" s="471"/>
      <c r="AC163" s="471"/>
      <c r="AD163" s="471"/>
      <c r="AE163" s="471"/>
      <c r="AF163" s="471"/>
      <c r="AG163" s="471"/>
      <c r="AH163" s="471"/>
      <c r="AI163" s="471"/>
      <c r="AJ163" s="471"/>
      <c r="AK163" s="471"/>
      <c r="AL163" s="471"/>
      <c r="AM163" s="471"/>
      <c r="AN163" s="471"/>
      <c r="AO163" s="471"/>
      <c r="AP163" s="471"/>
      <c r="AQ163" s="471"/>
      <c r="AR163" s="471"/>
      <c r="AS163" s="471"/>
      <c r="AT163" s="471"/>
      <c r="AU163" s="471"/>
      <c r="AV163" s="471"/>
      <c r="AW163" s="471"/>
      <c r="AX163" s="471"/>
      <c r="AY163" s="471"/>
      <c r="AZ163" s="471"/>
      <c r="BA163" s="471"/>
      <c r="BB163" s="471"/>
      <c r="BC163" s="471"/>
      <c r="BD163" s="471"/>
      <c r="BE163" s="471"/>
      <c r="BF163" s="471"/>
      <c r="BG163" s="471"/>
      <c r="BH163" s="471"/>
      <c r="BI163" s="471"/>
      <c r="BJ163" s="471"/>
      <c r="BK163" s="471"/>
      <c r="BL163" s="471"/>
      <c r="BM163" s="471"/>
      <c r="BN163" s="471"/>
      <c r="BO163" s="471"/>
      <c r="BP163" s="471"/>
      <c r="BQ163" s="471"/>
      <c r="BR163" s="471"/>
      <c r="BS163" s="471"/>
      <c r="BT163" s="471"/>
      <c r="BU163" s="471"/>
      <c r="BV163" s="471"/>
      <c r="BW163" s="471"/>
      <c r="BX163" s="471"/>
      <c r="BY163" s="471"/>
      <c r="BZ163" s="471"/>
      <c r="CA163" s="471"/>
      <c r="CB163" s="471"/>
      <c r="CC163" s="471"/>
      <c r="CD163" s="471"/>
      <c r="CE163" s="471"/>
      <c r="CF163" s="471"/>
      <c r="CG163" s="471"/>
      <c r="CH163" s="471"/>
      <c r="CI163" s="471"/>
      <c r="CJ163" s="471"/>
      <c r="CK163" s="471"/>
      <c r="CL163" s="471"/>
      <c r="CM163" s="471"/>
      <c r="CN163" s="471"/>
      <c r="CO163" s="471"/>
      <c r="CP163" s="471"/>
      <c r="CQ163" s="471"/>
      <c r="CR163" s="471"/>
      <c r="CS163" s="471"/>
      <c r="CT163" s="471"/>
      <c r="CU163" s="471"/>
      <c r="CV163" s="471"/>
      <c r="CW163" s="471"/>
      <c r="CX163" s="471"/>
      <c r="CY163" s="471"/>
      <c r="CZ163" s="471"/>
      <c r="DA163" s="471"/>
      <c r="DB163" s="471"/>
      <c r="DC163" s="471"/>
      <c r="DD163" s="471"/>
      <c r="DE163" s="471"/>
      <c r="DF163" s="471"/>
      <c r="DG163" s="471"/>
      <c r="DH163" s="471"/>
      <c r="DI163" s="471"/>
      <c r="DJ163" s="471"/>
      <c r="DK163" s="471"/>
      <c r="DL163" s="471"/>
      <c r="DM163" s="471"/>
      <c r="DN163" s="471"/>
      <c r="DO163" s="471"/>
      <c r="DP163" s="471"/>
      <c r="DQ163" s="471"/>
      <c r="DR163" s="471"/>
      <c r="DS163" s="471"/>
      <c r="DT163" s="471"/>
      <c r="DU163" s="471"/>
      <c r="DV163" s="471"/>
      <c r="DW163" s="471"/>
      <c r="DX163" s="471"/>
      <c r="DY163" s="471"/>
      <c r="DZ163" s="471"/>
      <c r="EA163" s="471"/>
      <c r="EB163" s="471"/>
      <c r="EC163" s="471"/>
      <c r="ED163" s="471"/>
      <c r="EE163" s="471"/>
      <c r="EF163" s="471"/>
      <c r="EG163" s="471"/>
      <c r="EH163" s="471"/>
      <c r="EI163" s="471"/>
      <c r="EJ163" s="471"/>
      <c r="EK163" s="471"/>
      <c r="EL163" s="471"/>
      <c r="EM163" s="471"/>
      <c r="EN163" s="471"/>
      <c r="EO163" s="471"/>
      <c r="EP163" s="471"/>
      <c r="EQ163" s="471"/>
      <c r="ER163" s="471"/>
      <c r="ES163" s="471"/>
      <c r="ET163" s="471"/>
      <c r="EU163" s="471"/>
      <c r="EV163" s="471"/>
      <c r="EW163" s="471"/>
      <c r="EX163" s="471"/>
      <c r="EY163" s="471"/>
      <c r="EZ163" s="471"/>
      <c r="FA163" s="471"/>
      <c r="FB163" s="471"/>
      <c r="FC163" s="471"/>
      <c r="FD163" s="471"/>
      <c r="FE163" s="471"/>
      <c r="FF163" s="471"/>
      <c r="FG163" s="471"/>
      <c r="FH163" s="471"/>
      <c r="FI163" s="471"/>
      <c r="FJ163" s="471"/>
      <c r="FK163" s="471"/>
      <c r="FL163" s="471"/>
      <c r="FM163" s="471"/>
      <c r="FN163" s="471"/>
      <c r="FO163" s="471"/>
      <c r="FP163" s="471"/>
      <c r="FQ163" s="471"/>
      <c r="FR163" s="471"/>
      <c r="FS163" s="471"/>
      <c r="FT163" s="471"/>
      <c r="FU163" s="471"/>
      <c r="FV163" s="471"/>
      <c r="FW163" s="471"/>
      <c r="FX163" s="471"/>
      <c r="FY163" s="471"/>
      <c r="FZ163" s="471"/>
      <c r="GA163" s="471"/>
      <c r="GB163" s="471"/>
      <c r="GC163" s="471"/>
      <c r="GD163" s="471"/>
      <c r="GE163" s="471"/>
      <c r="GF163" s="471"/>
      <c r="GG163" s="471"/>
      <c r="GH163" s="471"/>
      <c r="GI163" s="471"/>
      <c r="GJ163" s="471"/>
      <c r="GK163" s="471"/>
      <c r="GL163" s="471"/>
      <c r="GM163" s="471"/>
      <c r="GN163" s="471"/>
      <c r="GO163" s="471"/>
      <c r="GP163" s="471"/>
      <c r="GQ163" s="471"/>
      <c r="GR163" s="471"/>
      <c r="GS163" s="471"/>
      <c r="GT163" s="471"/>
      <c r="GU163" s="471"/>
      <c r="GV163" s="471"/>
      <c r="GW163" s="471"/>
      <c r="GX163" s="471"/>
      <c r="GY163" s="471"/>
      <c r="GZ163" s="471"/>
      <c r="HA163" s="471"/>
      <c r="HB163" s="471"/>
      <c r="HC163" s="471"/>
      <c r="HD163" s="471"/>
      <c r="HE163" s="471"/>
      <c r="HF163" s="471"/>
      <c r="HG163" s="471"/>
      <c r="HH163" s="471"/>
      <c r="HI163" s="471"/>
      <c r="HJ163" s="471"/>
      <c r="HK163" s="471"/>
      <c r="HL163" s="471"/>
      <c r="HM163" s="471"/>
      <c r="HN163" s="471"/>
      <c r="HO163" s="471"/>
      <c r="HP163" s="471"/>
      <c r="HQ163" s="471"/>
      <c r="HR163" s="471"/>
      <c r="HS163" s="471"/>
      <c r="HT163" s="471"/>
      <c r="HU163" s="471"/>
      <c r="HV163" s="471"/>
      <c r="HW163" s="471"/>
      <c r="HX163" s="471"/>
      <c r="HY163" s="471"/>
      <c r="HZ163" s="471"/>
      <c r="IA163" s="471"/>
      <c r="IB163" s="471"/>
      <c r="IC163" s="471"/>
      <c r="ID163" s="471"/>
      <c r="IE163" s="471"/>
      <c r="IF163" s="471"/>
      <c r="IG163" s="471"/>
      <c r="IH163" s="471"/>
      <c r="II163" s="471"/>
      <c r="IJ163" s="471"/>
      <c r="IK163" s="471"/>
      <c r="IL163" s="471"/>
      <c r="IM163" s="471"/>
      <c r="IN163" s="471"/>
      <c r="IO163" s="471"/>
      <c r="IP163" s="471"/>
      <c r="IQ163" s="471"/>
      <c r="IR163" s="471"/>
      <c r="IS163" s="471"/>
      <c r="IT163" s="471"/>
      <c r="IU163" s="471"/>
      <c r="IV163" s="471"/>
    </row>
    <row r="164" spans="1:256" ht="13.5" customHeight="1"/>
    <row r="165" spans="1:256" ht="13.5" customHeight="1"/>
    <row r="166" spans="1:256" ht="27" customHeight="1"/>
    <row r="167" spans="1:256" ht="21" customHeight="1"/>
    <row r="169" spans="1:256" ht="13.5" customHeight="1"/>
    <row r="170" spans="1:256" ht="13.5" customHeight="1"/>
    <row r="171" spans="1:256" ht="13.5" customHeight="1"/>
    <row r="172" spans="1:256" ht="27" customHeight="1"/>
    <row r="173" spans="1:256" ht="93.75" customHeight="1"/>
    <row r="174" spans="1:256" ht="13.5" customHeight="1"/>
    <row r="175" spans="1:256" ht="13.5" customHeight="1"/>
  </sheetData>
  <sheetProtection algorithmName="SHA-512" hashValue="YDdm2Du3wpIj4DAYIlVCRE8+r75ztRGAgZtrMygF1RBDZq/mq8FdVkfg9l2ouERlM3K+38Uv+cT+JSyqTdyejQ==" saltValue="xDsE7XulTIrVwb2Zv38ZvA==" spinCount="100000" sheet="1" objects="1" scenarios="1"/>
  <mergeCells count="9">
    <mergeCell ref="A112:G112"/>
    <mergeCell ref="A110:G110"/>
    <mergeCell ref="A2:D2"/>
    <mergeCell ref="A3:D3"/>
    <mergeCell ref="A104:C104"/>
    <mergeCell ref="A107:G107"/>
    <mergeCell ref="A108:G108"/>
    <mergeCell ref="A109:G109"/>
    <mergeCell ref="A111:G111"/>
  </mergeCells>
  <printOptions horizontalCentered="1"/>
  <pageMargins left="0.39370078740157483" right="0.39370078740157483" top="0.59055118110236227" bottom="0.19685039370078741" header="0" footer="0"/>
  <pageSetup paperSize="9" scale="63" fitToHeight="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63"/>
  <sheetViews>
    <sheetView zoomScaleNormal="100" workbookViewId="0"/>
  </sheetViews>
  <sheetFormatPr defaultColWidth="9" defaultRowHeight="12" customHeight="1"/>
  <cols>
    <col min="1" max="1" width="4.140625" style="464" customWidth="1"/>
    <col min="2" max="2" width="4.28515625" style="465" customWidth="1"/>
    <col min="3" max="3" width="13.5703125" style="465" customWidth="1"/>
    <col min="4" max="4" width="65" style="465" customWidth="1"/>
    <col min="5" max="5" width="6.7109375" style="465" customWidth="1"/>
    <col min="6" max="6" width="8.42578125" style="466" customWidth="1"/>
    <col min="7" max="7" width="10" style="467" customWidth="1"/>
    <col min="8" max="8" width="15.7109375" style="467" customWidth="1"/>
    <col min="9" max="9" width="17" style="286" customWidth="1"/>
    <col min="10" max="10" width="13.28515625" style="286" customWidth="1"/>
    <col min="11" max="11" width="11.5703125" style="286" customWidth="1"/>
    <col min="12" max="256" width="9" style="286"/>
    <col min="257" max="257" width="4.140625" style="286" customWidth="1"/>
    <col min="258" max="258" width="4.28515625" style="286" customWidth="1"/>
    <col min="259" max="259" width="13.5703125" style="286" customWidth="1"/>
    <col min="260" max="260" width="65" style="286" customWidth="1"/>
    <col min="261" max="261" width="6.7109375" style="286" customWidth="1"/>
    <col min="262" max="262" width="8.42578125" style="286" customWidth="1"/>
    <col min="263" max="263" width="10" style="286" customWidth="1"/>
    <col min="264" max="264" width="15.7109375" style="286" customWidth="1"/>
    <col min="265" max="265" width="17" style="286" customWidth="1"/>
    <col min="266" max="266" width="13.28515625" style="286" customWidth="1"/>
    <col min="267" max="267" width="11.5703125" style="286" customWidth="1"/>
    <col min="268" max="512" width="9" style="286"/>
    <col min="513" max="513" width="4.140625" style="286" customWidth="1"/>
    <col min="514" max="514" width="4.28515625" style="286" customWidth="1"/>
    <col min="515" max="515" width="13.5703125" style="286" customWidth="1"/>
    <col min="516" max="516" width="65" style="286" customWidth="1"/>
    <col min="517" max="517" width="6.7109375" style="286" customWidth="1"/>
    <col min="518" max="518" width="8.42578125" style="286" customWidth="1"/>
    <col min="519" max="519" width="10" style="286" customWidth="1"/>
    <col min="520" max="520" width="15.7109375" style="286" customWidth="1"/>
    <col min="521" max="521" width="17" style="286" customWidth="1"/>
    <col min="522" max="522" width="13.28515625" style="286" customWidth="1"/>
    <col min="523" max="523" width="11.5703125" style="286" customWidth="1"/>
    <col min="524" max="768" width="9" style="286"/>
    <col min="769" max="769" width="4.140625" style="286" customWidth="1"/>
    <col min="770" max="770" width="4.28515625" style="286" customWidth="1"/>
    <col min="771" max="771" width="13.5703125" style="286" customWidth="1"/>
    <col min="772" max="772" width="65" style="286" customWidth="1"/>
    <col min="773" max="773" width="6.7109375" style="286" customWidth="1"/>
    <col min="774" max="774" width="8.42578125" style="286" customWidth="1"/>
    <col min="775" max="775" width="10" style="286" customWidth="1"/>
    <col min="776" max="776" width="15.7109375" style="286" customWidth="1"/>
    <col min="777" max="777" width="17" style="286" customWidth="1"/>
    <col min="778" max="778" width="13.28515625" style="286" customWidth="1"/>
    <col min="779" max="779" width="11.5703125" style="286" customWidth="1"/>
    <col min="780" max="1024" width="9" style="286"/>
    <col min="1025" max="1025" width="4.140625" style="286" customWidth="1"/>
    <col min="1026" max="1026" width="4.28515625" style="286" customWidth="1"/>
    <col min="1027" max="1027" width="13.5703125" style="286" customWidth="1"/>
    <col min="1028" max="1028" width="65" style="286" customWidth="1"/>
    <col min="1029" max="1029" width="6.7109375" style="286" customWidth="1"/>
    <col min="1030" max="1030" width="8.42578125" style="286" customWidth="1"/>
    <col min="1031" max="1031" width="10" style="286" customWidth="1"/>
    <col min="1032" max="1032" width="15.7109375" style="286" customWidth="1"/>
    <col min="1033" max="1033" width="17" style="286" customWidth="1"/>
    <col min="1034" max="1034" width="13.28515625" style="286" customWidth="1"/>
    <col min="1035" max="1035" width="11.5703125" style="286" customWidth="1"/>
    <col min="1036" max="1280" width="9" style="286"/>
    <col min="1281" max="1281" width="4.140625" style="286" customWidth="1"/>
    <col min="1282" max="1282" width="4.28515625" style="286" customWidth="1"/>
    <col min="1283" max="1283" width="13.5703125" style="286" customWidth="1"/>
    <col min="1284" max="1284" width="65" style="286" customWidth="1"/>
    <col min="1285" max="1285" width="6.7109375" style="286" customWidth="1"/>
    <col min="1286" max="1286" width="8.42578125" style="286" customWidth="1"/>
    <col min="1287" max="1287" width="10" style="286" customWidth="1"/>
    <col min="1288" max="1288" width="15.7109375" style="286" customWidth="1"/>
    <col min="1289" max="1289" width="17" style="286" customWidth="1"/>
    <col min="1290" max="1290" width="13.28515625" style="286" customWidth="1"/>
    <col min="1291" max="1291" width="11.5703125" style="286" customWidth="1"/>
    <col min="1292" max="1536" width="9" style="286"/>
    <col min="1537" max="1537" width="4.140625" style="286" customWidth="1"/>
    <col min="1538" max="1538" width="4.28515625" style="286" customWidth="1"/>
    <col min="1539" max="1539" width="13.5703125" style="286" customWidth="1"/>
    <col min="1540" max="1540" width="65" style="286" customWidth="1"/>
    <col min="1541" max="1541" width="6.7109375" style="286" customWidth="1"/>
    <col min="1542" max="1542" width="8.42578125" style="286" customWidth="1"/>
    <col min="1543" max="1543" width="10" style="286" customWidth="1"/>
    <col min="1544" max="1544" width="15.7109375" style="286" customWidth="1"/>
    <col min="1545" max="1545" width="17" style="286" customWidth="1"/>
    <col min="1546" max="1546" width="13.28515625" style="286" customWidth="1"/>
    <col min="1547" max="1547" width="11.5703125" style="286" customWidth="1"/>
    <col min="1548" max="1792" width="9" style="286"/>
    <col min="1793" max="1793" width="4.140625" style="286" customWidth="1"/>
    <col min="1794" max="1794" width="4.28515625" style="286" customWidth="1"/>
    <col min="1795" max="1795" width="13.5703125" style="286" customWidth="1"/>
    <col min="1796" max="1796" width="65" style="286" customWidth="1"/>
    <col min="1797" max="1797" width="6.7109375" style="286" customWidth="1"/>
    <col min="1798" max="1798" width="8.42578125" style="286" customWidth="1"/>
    <col min="1799" max="1799" width="10" style="286" customWidth="1"/>
    <col min="1800" max="1800" width="15.7109375" style="286" customWidth="1"/>
    <col min="1801" max="1801" width="17" style="286" customWidth="1"/>
    <col min="1802" max="1802" width="13.28515625" style="286" customWidth="1"/>
    <col min="1803" max="1803" width="11.5703125" style="286" customWidth="1"/>
    <col min="1804" max="2048" width="9" style="286"/>
    <col min="2049" max="2049" width="4.140625" style="286" customWidth="1"/>
    <col min="2050" max="2050" width="4.28515625" style="286" customWidth="1"/>
    <col min="2051" max="2051" width="13.5703125" style="286" customWidth="1"/>
    <col min="2052" max="2052" width="65" style="286" customWidth="1"/>
    <col min="2053" max="2053" width="6.7109375" style="286" customWidth="1"/>
    <col min="2054" max="2054" width="8.42578125" style="286" customWidth="1"/>
    <col min="2055" max="2055" width="10" style="286" customWidth="1"/>
    <col min="2056" max="2056" width="15.7109375" style="286" customWidth="1"/>
    <col min="2057" max="2057" width="17" style="286" customWidth="1"/>
    <col min="2058" max="2058" width="13.28515625" style="286" customWidth="1"/>
    <col min="2059" max="2059" width="11.5703125" style="286" customWidth="1"/>
    <col min="2060" max="2304" width="9" style="286"/>
    <col min="2305" max="2305" width="4.140625" style="286" customWidth="1"/>
    <col min="2306" max="2306" width="4.28515625" style="286" customWidth="1"/>
    <col min="2307" max="2307" width="13.5703125" style="286" customWidth="1"/>
    <col min="2308" max="2308" width="65" style="286" customWidth="1"/>
    <col min="2309" max="2309" width="6.7109375" style="286" customWidth="1"/>
    <col min="2310" max="2310" width="8.42578125" style="286" customWidth="1"/>
    <col min="2311" max="2311" width="10" style="286" customWidth="1"/>
    <col min="2312" max="2312" width="15.7109375" style="286" customWidth="1"/>
    <col min="2313" max="2313" width="17" style="286" customWidth="1"/>
    <col min="2314" max="2314" width="13.28515625" style="286" customWidth="1"/>
    <col min="2315" max="2315" width="11.5703125" style="286" customWidth="1"/>
    <col min="2316" max="2560" width="9" style="286"/>
    <col min="2561" max="2561" width="4.140625" style="286" customWidth="1"/>
    <col min="2562" max="2562" width="4.28515625" style="286" customWidth="1"/>
    <col min="2563" max="2563" width="13.5703125" style="286" customWidth="1"/>
    <col min="2564" max="2564" width="65" style="286" customWidth="1"/>
    <col min="2565" max="2565" width="6.7109375" style="286" customWidth="1"/>
    <col min="2566" max="2566" width="8.42578125" style="286" customWidth="1"/>
    <col min="2567" max="2567" width="10" style="286" customWidth="1"/>
    <col min="2568" max="2568" width="15.7109375" style="286" customWidth="1"/>
    <col min="2569" max="2569" width="17" style="286" customWidth="1"/>
    <col min="2570" max="2570" width="13.28515625" style="286" customWidth="1"/>
    <col min="2571" max="2571" width="11.5703125" style="286" customWidth="1"/>
    <col min="2572" max="2816" width="9" style="286"/>
    <col min="2817" max="2817" width="4.140625" style="286" customWidth="1"/>
    <col min="2818" max="2818" width="4.28515625" style="286" customWidth="1"/>
    <col min="2819" max="2819" width="13.5703125" style="286" customWidth="1"/>
    <col min="2820" max="2820" width="65" style="286" customWidth="1"/>
    <col min="2821" max="2821" width="6.7109375" style="286" customWidth="1"/>
    <col min="2822" max="2822" width="8.42578125" style="286" customWidth="1"/>
    <col min="2823" max="2823" width="10" style="286" customWidth="1"/>
    <col min="2824" max="2824" width="15.7109375" style="286" customWidth="1"/>
    <col min="2825" max="2825" width="17" style="286" customWidth="1"/>
    <col min="2826" max="2826" width="13.28515625" style="286" customWidth="1"/>
    <col min="2827" max="2827" width="11.5703125" style="286" customWidth="1"/>
    <col min="2828" max="3072" width="9" style="286"/>
    <col min="3073" max="3073" width="4.140625" style="286" customWidth="1"/>
    <col min="3074" max="3074" width="4.28515625" style="286" customWidth="1"/>
    <col min="3075" max="3075" width="13.5703125" style="286" customWidth="1"/>
    <col min="3076" max="3076" width="65" style="286" customWidth="1"/>
    <col min="3077" max="3077" width="6.7109375" style="286" customWidth="1"/>
    <col min="3078" max="3078" width="8.42578125" style="286" customWidth="1"/>
    <col min="3079" max="3079" width="10" style="286" customWidth="1"/>
    <col min="3080" max="3080" width="15.7109375" style="286" customWidth="1"/>
    <col min="3081" max="3081" width="17" style="286" customWidth="1"/>
    <col min="3082" max="3082" width="13.28515625" style="286" customWidth="1"/>
    <col min="3083" max="3083" width="11.5703125" style="286" customWidth="1"/>
    <col min="3084" max="3328" width="9" style="286"/>
    <col min="3329" max="3329" width="4.140625" style="286" customWidth="1"/>
    <col min="3330" max="3330" width="4.28515625" style="286" customWidth="1"/>
    <col min="3331" max="3331" width="13.5703125" style="286" customWidth="1"/>
    <col min="3332" max="3332" width="65" style="286" customWidth="1"/>
    <col min="3333" max="3333" width="6.7109375" style="286" customWidth="1"/>
    <col min="3334" max="3334" width="8.42578125" style="286" customWidth="1"/>
    <col min="3335" max="3335" width="10" style="286" customWidth="1"/>
    <col min="3336" max="3336" width="15.7109375" style="286" customWidth="1"/>
    <col min="3337" max="3337" width="17" style="286" customWidth="1"/>
    <col min="3338" max="3338" width="13.28515625" style="286" customWidth="1"/>
    <col min="3339" max="3339" width="11.5703125" style="286" customWidth="1"/>
    <col min="3340" max="3584" width="9" style="286"/>
    <col min="3585" max="3585" width="4.140625" style="286" customWidth="1"/>
    <col min="3586" max="3586" width="4.28515625" style="286" customWidth="1"/>
    <col min="3587" max="3587" width="13.5703125" style="286" customWidth="1"/>
    <col min="3588" max="3588" width="65" style="286" customWidth="1"/>
    <col min="3589" max="3589" width="6.7109375" style="286" customWidth="1"/>
    <col min="3590" max="3590" width="8.42578125" style="286" customWidth="1"/>
    <col min="3591" max="3591" width="10" style="286" customWidth="1"/>
    <col min="3592" max="3592" width="15.7109375" style="286" customWidth="1"/>
    <col min="3593" max="3593" width="17" style="286" customWidth="1"/>
    <col min="3594" max="3594" width="13.28515625" style="286" customWidth="1"/>
    <col min="3595" max="3595" width="11.5703125" style="286" customWidth="1"/>
    <col min="3596" max="3840" width="9" style="286"/>
    <col min="3841" max="3841" width="4.140625" style="286" customWidth="1"/>
    <col min="3842" max="3842" width="4.28515625" style="286" customWidth="1"/>
    <col min="3843" max="3843" width="13.5703125" style="286" customWidth="1"/>
    <col min="3844" max="3844" width="65" style="286" customWidth="1"/>
    <col min="3845" max="3845" width="6.7109375" style="286" customWidth="1"/>
    <col min="3846" max="3846" width="8.42578125" style="286" customWidth="1"/>
    <col min="3847" max="3847" width="10" style="286" customWidth="1"/>
    <col min="3848" max="3848" width="15.7109375" style="286" customWidth="1"/>
    <col min="3849" max="3849" width="17" style="286" customWidth="1"/>
    <col min="3850" max="3850" width="13.28515625" style="286" customWidth="1"/>
    <col min="3851" max="3851" width="11.5703125" style="286" customWidth="1"/>
    <col min="3852" max="4096" width="9" style="286"/>
    <col min="4097" max="4097" width="4.140625" style="286" customWidth="1"/>
    <col min="4098" max="4098" width="4.28515625" style="286" customWidth="1"/>
    <col min="4099" max="4099" width="13.5703125" style="286" customWidth="1"/>
    <col min="4100" max="4100" width="65" style="286" customWidth="1"/>
    <col min="4101" max="4101" width="6.7109375" style="286" customWidth="1"/>
    <col min="4102" max="4102" width="8.42578125" style="286" customWidth="1"/>
    <col min="4103" max="4103" width="10" style="286" customWidth="1"/>
    <col min="4104" max="4104" width="15.7109375" style="286" customWidth="1"/>
    <col min="4105" max="4105" width="17" style="286" customWidth="1"/>
    <col min="4106" max="4106" width="13.28515625" style="286" customWidth="1"/>
    <col min="4107" max="4107" width="11.5703125" style="286" customWidth="1"/>
    <col min="4108" max="4352" width="9" style="286"/>
    <col min="4353" max="4353" width="4.140625" style="286" customWidth="1"/>
    <col min="4354" max="4354" width="4.28515625" style="286" customWidth="1"/>
    <col min="4355" max="4355" width="13.5703125" style="286" customWidth="1"/>
    <col min="4356" max="4356" width="65" style="286" customWidth="1"/>
    <col min="4357" max="4357" width="6.7109375" style="286" customWidth="1"/>
    <col min="4358" max="4358" width="8.42578125" style="286" customWidth="1"/>
    <col min="4359" max="4359" width="10" style="286" customWidth="1"/>
    <col min="4360" max="4360" width="15.7109375" style="286" customWidth="1"/>
    <col min="4361" max="4361" width="17" style="286" customWidth="1"/>
    <col min="4362" max="4362" width="13.28515625" style="286" customWidth="1"/>
    <col min="4363" max="4363" width="11.5703125" style="286" customWidth="1"/>
    <col min="4364" max="4608" width="9" style="286"/>
    <col min="4609" max="4609" width="4.140625" style="286" customWidth="1"/>
    <col min="4610" max="4610" width="4.28515625" style="286" customWidth="1"/>
    <col min="4611" max="4611" width="13.5703125" style="286" customWidth="1"/>
    <col min="4612" max="4612" width="65" style="286" customWidth="1"/>
    <col min="4613" max="4613" width="6.7109375" style="286" customWidth="1"/>
    <col min="4614" max="4614" width="8.42578125" style="286" customWidth="1"/>
    <col min="4615" max="4615" width="10" style="286" customWidth="1"/>
    <col min="4616" max="4616" width="15.7109375" style="286" customWidth="1"/>
    <col min="4617" max="4617" width="17" style="286" customWidth="1"/>
    <col min="4618" max="4618" width="13.28515625" style="286" customWidth="1"/>
    <col min="4619" max="4619" width="11.5703125" style="286" customWidth="1"/>
    <col min="4620" max="4864" width="9" style="286"/>
    <col min="4865" max="4865" width="4.140625" style="286" customWidth="1"/>
    <col min="4866" max="4866" width="4.28515625" style="286" customWidth="1"/>
    <col min="4867" max="4867" width="13.5703125" style="286" customWidth="1"/>
    <col min="4868" max="4868" width="65" style="286" customWidth="1"/>
    <col min="4869" max="4869" width="6.7109375" style="286" customWidth="1"/>
    <col min="4870" max="4870" width="8.42578125" style="286" customWidth="1"/>
    <col min="4871" max="4871" width="10" style="286" customWidth="1"/>
    <col min="4872" max="4872" width="15.7109375" style="286" customWidth="1"/>
    <col min="4873" max="4873" width="17" style="286" customWidth="1"/>
    <col min="4874" max="4874" width="13.28515625" style="286" customWidth="1"/>
    <col min="4875" max="4875" width="11.5703125" style="286" customWidth="1"/>
    <col min="4876" max="5120" width="9" style="286"/>
    <col min="5121" max="5121" width="4.140625" style="286" customWidth="1"/>
    <col min="5122" max="5122" width="4.28515625" style="286" customWidth="1"/>
    <col min="5123" max="5123" width="13.5703125" style="286" customWidth="1"/>
    <col min="5124" max="5124" width="65" style="286" customWidth="1"/>
    <col min="5125" max="5125" width="6.7109375" style="286" customWidth="1"/>
    <col min="5126" max="5126" width="8.42578125" style="286" customWidth="1"/>
    <col min="5127" max="5127" width="10" style="286" customWidth="1"/>
    <col min="5128" max="5128" width="15.7109375" style="286" customWidth="1"/>
    <col min="5129" max="5129" width="17" style="286" customWidth="1"/>
    <col min="5130" max="5130" width="13.28515625" style="286" customWidth="1"/>
    <col min="5131" max="5131" width="11.5703125" style="286" customWidth="1"/>
    <col min="5132" max="5376" width="9" style="286"/>
    <col min="5377" max="5377" width="4.140625" style="286" customWidth="1"/>
    <col min="5378" max="5378" width="4.28515625" style="286" customWidth="1"/>
    <col min="5379" max="5379" width="13.5703125" style="286" customWidth="1"/>
    <col min="5380" max="5380" width="65" style="286" customWidth="1"/>
    <col min="5381" max="5381" width="6.7109375" style="286" customWidth="1"/>
    <col min="5382" max="5382" width="8.42578125" style="286" customWidth="1"/>
    <col min="5383" max="5383" width="10" style="286" customWidth="1"/>
    <col min="5384" max="5384" width="15.7109375" style="286" customWidth="1"/>
    <col min="5385" max="5385" width="17" style="286" customWidth="1"/>
    <col min="5386" max="5386" width="13.28515625" style="286" customWidth="1"/>
    <col min="5387" max="5387" width="11.5703125" style="286" customWidth="1"/>
    <col min="5388" max="5632" width="9" style="286"/>
    <col min="5633" max="5633" width="4.140625" style="286" customWidth="1"/>
    <col min="5634" max="5634" width="4.28515625" style="286" customWidth="1"/>
    <col min="5635" max="5635" width="13.5703125" style="286" customWidth="1"/>
    <col min="5636" max="5636" width="65" style="286" customWidth="1"/>
    <col min="5637" max="5637" width="6.7109375" style="286" customWidth="1"/>
    <col min="5638" max="5638" width="8.42578125" style="286" customWidth="1"/>
    <col min="5639" max="5639" width="10" style="286" customWidth="1"/>
    <col min="5640" max="5640" width="15.7109375" style="286" customWidth="1"/>
    <col min="5641" max="5641" width="17" style="286" customWidth="1"/>
    <col min="5642" max="5642" width="13.28515625" style="286" customWidth="1"/>
    <col min="5643" max="5643" width="11.5703125" style="286" customWidth="1"/>
    <col min="5644" max="5888" width="9" style="286"/>
    <col min="5889" max="5889" width="4.140625" style="286" customWidth="1"/>
    <col min="5890" max="5890" width="4.28515625" style="286" customWidth="1"/>
    <col min="5891" max="5891" width="13.5703125" style="286" customWidth="1"/>
    <col min="5892" max="5892" width="65" style="286" customWidth="1"/>
    <col min="5893" max="5893" width="6.7109375" style="286" customWidth="1"/>
    <col min="5894" max="5894" width="8.42578125" style="286" customWidth="1"/>
    <col min="5895" max="5895" width="10" style="286" customWidth="1"/>
    <col min="5896" max="5896" width="15.7109375" style="286" customWidth="1"/>
    <col min="5897" max="5897" width="17" style="286" customWidth="1"/>
    <col min="5898" max="5898" width="13.28515625" style="286" customWidth="1"/>
    <col min="5899" max="5899" width="11.5703125" style="286" customWidth="1"/>
    <col min="5900" max="6144" width="9" style="286"/>
    <col min="6145" max="6145" width="4.140625" style="286" customWidth="1"/>
    <col min="6146" max="6146" width="4.28515625" style="286" customWidth="1"/>
    <col min="6147" max="6147" width="13.5703125" style="286" customWidth="1"/>
    <col min="6148" max="6148" width="65" style="286" customWidth="1"/>
    <col min="6149" max="6149" width="6.7109375" style="286" customWidth="1"/>
    <col min="6150" max="6150" width="8.42578125" style="286" customWidth="1"/>
    <col min="6151" max="6151" width="10" style="286" customWidth="1"/>
    <col min="6152" max="6152" width="15.7109375" style="286" customWidth="1"/>
    <col min="6153" max="6153" width="17" style="286" customWidth="1"/>
    <col min="6154" max="6154" width="13.28515625" style="286" customWidth="1"/>
    <col min="6155" max="6155" width="11.5703125" style="286" customWidth="1"/>
    <col min="6156" max="6400" width="9" style="286"/>
    <col min="6401" max="6401" width="4.140625" style="286" customWidth="1"/>
    <col min="6402" max="6402" width="4.28515625" style="286" customWidth="1"/>
    <col min="6403" max="6403" width="13.5703125" style="286" customWidth="1"/>
    <col min="6404" max="6404" width="65" style="286" customWidth="1"/>
    <col min="6405" max="6405" width="6.7109375" style="286" customWidth="1"/>
    <col min="6406" max="6406" width="8.42578125" style="286" customWidth="1"/>
    <col min="6407" max="6407" width="10" style="286" customWidth="1"/>
    <col min="6408" max="6408" width="15.7109375" style="286" customWidth="1"/>
    <col min="6409" max="6409" width="17" style="286" customWidth="1"/>
    <col min="6410" max="6410" width="13.28515625" style="286" customWidth="1"/>
    <col min="6411" max="6411" width="11.5703125" style="286" customWidth="1"/>
    <col min="6412" max="6656" width="9" style="286"/>
    <col min="6657" max="6657" width="4.140625" style="286" customWidth="1"/>
    <col min="6658" max="6658" width="4.28515625" style="286" customWidth="1"/>
    <col min="6659" max="6659" width="13.5703125" style="286" customWidth="1"/>
    <col min="6660" max="6660" width="65" style="286" customWidth="1"/>
    <col min="6661" max="6661" width="6.7109375" style="286" customWidth="1"/>
    <col min="6662" max="6662" width="8.42578125" style="286" customWidth="1"/>
    <col min="6663" max="6663" width="10" style="286" customWidth="1"/>
    <col min="6664" max="6664" width="15.7109375" style="286" customWidth="1"/>
    <col min="6665" max="6665" width="17" style="286" customWidth="1"/>
    <col min="6666" max="6666" width="13.28515625" style="286" customWidth="1"/>
    <col min="6667" max="6667" width="11.5703125" style="286" customWidth="1"/>
    <col min="6668" max="6912" width="9" style="286"/>
    <col min="6913" max="6913" width="4.140625" style="286" customWidth="1"/>
    <col min="6914" max="6914" width="4.28515625" style="286" customWidth="1"/>
    <col min="6915" max="6915" width="13.5703125" style="286" customWidth="1"/>
    <col min="6916" max="6916" width="65" style="286" customWidth="1"/>
    <col min="6917" max="6917" width="6.7109375" style="286" customWidth="1"/>
    <col min="6918" max="6918" width="8.42578125" style="286" customWidth="1"/>
    <col min="6919" max="6919" width="10" style="286" customWidth="1"/>
    <col min="6920" max="6920" width="15.7109375" style="286" customWidth="1"/>
    <col min="6921" max="6921" width="17" style="286" customWidth="1"/>
    <col min="6922" max="6922" width="13.28515625" style="286" customWidth="1"/>
    <col min="6923" max="6923" width="11.5703125" style="286" customWidth="1"/>
    <col min="6924" max="7168" width="9" style="286"/>
    <col min="7169" max="7169" width="4.140625" style="286" customWidth="1"/>
    <col min="7170" max="7170" width="4.28515625" style="286" customWidth="1"/>
    <col min="7171" max="7171" width="13.5703125" style="286" customWidth="1"/>
    <col min="7172" max="7172" width="65" style="286" customWidth="1"/>
    <col min="7173" max="7173" width="6.7109375" style="286" customWidth="1"/>
    <col min="7174" max="7174" width="8.42578125" style="286" customWidth="1"/>
    <col min="7175" max="7175" width="10" style="286" customWidth="1"/>
    <col min="7176" max="7176" width="15.7109375" style="286" customWidth="1"/>
    <col min="7177" max="7177" width="17" style="286" customWidth="1"/>
    <col min="7178" max="7178" width="13.28515625" style="286" customWidth="1"/>
    <col min="7179" max="7179" width="11.5703125" style="286" customWidth="1"/>
    <col min="7180" max="7424" width="9" style="286"/>
    <col min="7425" max="7425" width="4.140625" style="286" customWidth="1"/>
    <col min="7426" max="7426" width="4.28515625" style="286" customWidth="1"/>
    <col min="7427" max="7427" width="13.5703125" style="286" customWidth="1"/>
    <col min="7428" max="7428" width="65" style="286" customWidth="1"/>
    <col min="7429" max="7429" width="6.7109375" style="286" customWidth="1"/>
    <col min="7430" max="7430" width="8.42578125" style="286" customWidth="1"/>
    <col min="7431" max="7431" width="10" style="286" customWidth="1"/>
    <col min="7432" max="7432" width="15.7109375" style="286" customWidth="1"/>
    <col min="7433" max="7433" width="17" style="286" customWidth="1"/>
    <col min="7434" max="7434" width="13.28515625" style="286" customWidth="1"/>
    <col min="7435" max="7435" width="11.5703125" style="286" customWidth="1"/>
    <col min="7436" max="7680" width="9" style="286"/>
    <col min="7681" max="7681" width="4.140625" style="286" customWidth="1"/>
    <col min="7682" max="7682" width="4.28515625" style="286" customWidth="1"/>
    <col min="7683" max="7683" width="13.5703125" style="286" customWidth="1"/>
    <col min="7684" max="7684" width="65" style="286" customWidth="1"/>
    <col min="7685" max="7685" width="6.7109375" style="286" customWidth="1"/>
    <col min="7686" max="7686" width="8.42578125" style="286" customWidth="1"/>
    <col min="7687" max="7687" width="10" style="286" customWidth="1"/>
    <col min="7688" max="7688" width="15.7109375" style="286" customWidth="1"/>
    <col min="7689" max="7689" width="17" style="286" customWidth="1"/>
    <col min="7690" max="7690" width="13.28515625" style="286" customWidth="1"/>
    <col min="7691" max="7691" width="11.5703125" style="286" customWidth="1"/>
    <col min="7692" max="7936" width="9" style="286"/>
    <col min="7937" max="7937" width="4.140625" style="286" customWidth="1"/>
    <col min="7938" max="7938" width="4.28515625" style="286" customWidth="1"/>
    <col min="7939" max="7939" width="13.5703125" style="286" customWidth="1"/>
    <col min="7940" max="7940" width="65" style="286" customWidth="1"/>
    <col min="7941" max="7941" width="6.7109375" style="286" customWidth="1"/>
    <col min="7942" max="7942" width="8.42578125" style="286" customWidth="1"/>
    <col min="7943" max="7943" width="10" style="286" customWidth="1"/>
    <col min="7944" max="7944" width="15.7109375" style="286" customWidth="1"/>
    <col min="7945" max="7945" width="17" style="286" customWidth="1"/>
    <col min="7946" max="7946" width="13.28515625" style="286" customWidth="1"/>
    <col min="7947" max="7947" width="11.5703125" style="286" customWidth="1"/>
    <col min="7948" max="8192" width="9" style="286"/>
    <col min="8193" max="8193" width="4.140625" style="286" customWidth="1"/>
    <col min="8194" max="8194" width="4.28515625" style="286" customWidth="1"/>
    <col min="8195" max="8195" width="13.5703125" style="286" customWidth="1"/>
    <col min="8196" max="8196" width="65" style="286" customWidth="1"/>
    <col min="8197" max="8197" width="6.7109375" style="286" customWidth="1"/>
    <col min="8198" max="8198" width="8.42578125" style="286" customWidth="1"/>
    <col min="8199" max="8199" width="10" style="286" customWidth="1"/>
    <col min="8200" max="8200" width="15.7109375" style="286" customWidth="1"/>
    <col min="8201" max="8201" width="17" style="286" customWidth="1"/>
    <col min="8202" max="8202" width="13.28515625" style="286" customWidth="1"/>
    <col min="8203" max="8203" width="11.5703125" style="286" customWidth="1"/>
    <col min="8204" max="8448" width="9" style="286"/>
    <col min="8449" max="8449" width="4.140625" style="286" customWidth="1"/>
    <col min="8450" max="8450" width="4.28515625" style="286" customWidth="1"/>
    <col min="8451" max="8451" width="13.5703125" style="286" customWidth="1"/>
    <col min="8452" max="8452" width="65" style="286" customWidth="1"/>
    <col min="8453" max="8453" width="6.7109375" style="286" customWidth="1"/>
    <col min="8454" max="8454" width="8.42578125" style="286" customWidth="1"/>
    <col min="8455" max="8455" width="10" style="286" customWidth="1"/>
    <col min="8456" max="8456" width="15.7109375" style="286" customWidth="1"/>
    <col min="8457" max="8457" width="17" style="286" customWidth="1"/>
    <col min="8458" max="8458" width="13.28515625" style="286" customWidth="1"/>
    <col min="8459" max="8459" width="11.5703125" style="286" customWidth="1"/>
    <col min="8460" max="8704" width="9" style="286"/>
    <col min="8705" max="8705" width="4.140625" style="286" customWidth="1"/>
    <col min="8706" max="8706" width="4.28515625" style="286" customWidth="1"/>
    <col min="8707" max="8707" width="13.5703125" style="286" customWidth="1"/>
    <col min="8708" max="8708" width="65" style="286" customWidth="1"/>
    <col min="8709" max="8709" width="6.7109375" style="286" customWidth="1"/>
    <col min="8710" max="8710" width="8.42578125" style="286" customWidth="1"/>
    <col min="8711" max="8711" width="10" style="286" customWidth="1"/>
    <col min="8712" max="8712" width="15.7109375" style="286" customWidth="1"/>
    <col min="8713" max="8713" width="17" style="286" customWidth="1"/>
    <col min="8714" max="8714" width="13.28515625" style="286" customWidth="1"/>
    <col min="8715" max="8715" width="11.5703125" style="286" customWidth="1"/>
    <col min="8716" max="8960" width="9" style="286"/>
    <col min="8961" max="8961" width="4.140625" style="286" customWidth="1"/>
    <col min="8962" max="8962" width="4.28515625" style="286" customWidth="1"/>
    <col min="8963" max="8963" width="13.5703125" style="286" customWidth="1"/>
    <col min="8964" max="8964" width="65" style="286" customWidth="1"/>
    <col min="8965" max="8965" width="6.7109375" style="286" customWidth="1"/>
    <col min="8966" max="8966" width="8.42578125" style="286" customWidth="1"/>
    <col min="8967" max="8967" width="10" style="286" customWidth="1"/>
    <col min="8968" max="8968" width="15.7109375" style="286" customWidth="1"/>
    <col min="8969" max="8969" width="17" style="286" customWidth="1"/>
    <col min="8970" max="8970" width="13.28515625" style="286" customWidth="1"/>
    <col min="8971" max="8971" width="11.5703125" style="286" customWidth="1"/>
    <col min="8972" max="9216" width="9" style="286"/>
    <col min="9217" max="9217" width="4.140625" style="286" customWidth="1"/>
    <col min="9218" max="9218" width="4.28515625" style="286" customWidth="1"/>
    <col min="9219" max="9219" width="13.5703125" style="286" customWidth="1"/>
    <col min="9220" max="9220" width="65" style="286" customWidth="1"/>
    <col min="9221" max="9221" width="6.7109375" style="286" customWidth="1"/>
    <col min="9222" max="9222" width="8.42578125" style="286" customWidth="1"/>
    <col min="9223" max="9223" width="10" style="286" customWidth="1"/>
    <col min="9224" max="9224" width="15.7109375" style="286" customWidth="1"/>
    <col min="9225" max="9225" width="17" style="286" customWidth="1"/>
    <col min="9226" max="9226" width="13.28515625" style="286" customWidth="1"/>
    <col min="9227" max="9227" width="11.5703125" style="286" customWidth="1"/>
    <col min="9228" max="9472" width="9" style="286"/>
    <col min="9473" max="9473" width="4.140625" style="286" customWidth="1"/>
    <col min="9474" max="9474" width="4.28515625" style="286" customWidth="1"/>
    <col min="9475" max="9475" width="13.5703125" style="286" customWidth="1"/>
    <col min="9476" max="9476" width="65" style="286" customWidth="1"/>
    <col min="9477" max="9477" width="6.7109375" style="286" customWidth="1"/>
    <col min="9478" max="9478" width="8.42578125" style="286" customWidth="1"/>
    <col min="9479" max="9479" width="10" style="286" customWidth="1"/>
    <col min="9480" max="9480" width="15.7109375" style="286" customWidth="1"/>
    <col min="9481" max="9481" width="17" style="286" customWidth="1"/>
    <col min="9482" max="9482" width="13.28515625" style="286" customWidth="1"/>
    <col min="9483" max="9483" width="11.5703125" style="286" customWidth="1"/>
    <col min="9484" max="9728" width="9" style="286"/>
    <col min="9729" max="9729" width="4.140625" style="286" customWidth="1"/>
    <col min="9730" max="9730" width="4.28515625" style="286" customWidth="1"/>
    <col min="9731" max="9731" width="13.5703125" style="286" customWidth="1"/>
    <col min="9732" max="9732" width="65" style="286" customWidth="1"/>
    <col min="9733" max="9733" width="6.7109375" style="286" customWidth="1"/>
    <col min="9734" max="9734" width="8.42578125" style="286" customWidth="1"/>
    <col min="9735" max="9735" width="10" style="286" customWidth="1"/>
    <col min="9736" max="9736" width="15.7109375" style="286" customWidth="1"/>
    <col min="9737" max="9737" width="17" style="286" customWidth="1"/>
    <col min="9738" max="9738" width="13.28515625" style="286" customWidth="1"/>
    <col min="9739" max="9739" width="11.5703125" style="286" customWidth="1"/>
    <col min="9740" max="9984" width="9" style="286"/>
    <col min="9985" max="9985" width="4.140625" style="286" customWidth="1"/>
    <col min="9986" max="9986" width="4.28515625" style="286" customWidth="1"/>
    <col min="9987" max="9987" width="13.5703125" style="286" customWidth="1"/>
    <col min="9988" max="9988" width="65" style="286" customWidth="1"/>
    <col min="9989" max="9989" width="6.7109375" style="286" customWidth="1"/>
    <col min="9990" max="9990" width="8.42578125" style="286" customWidth="1"/>
    <col min="9991" max="9991" width="10" style="286" customWidth="1"/>
    <col min="9992" max="9992" width="15.7109375" style="286" customWidth="1"/>
    <col min="9993" max="9993" width="17" style="286" customWidth="1"/>
    <col min="9994" max="9994" width="13.28515625" style="286" customWidth="1"/>
    <col min="9995" max="9995" width="11.5703125" style="286" customWidth="1"/>
    <col min="9996" max="10240" width="9" style="286"/>
    <col min="10241" max="10241" width="4.140625" style="286" customWidth="1"/>
    <col min="10242" max="10242" width="4.28515625" style="286" customWidth="1"/>
    <col min="10243" max="10243" width="13.5703125" style="286" customWidth="1"/>
    <col min="10244" max="10244" width="65" style="286" customWidth="1"/>
    <col min="10245" max="10245" width="6.7109375" style="286" customWidth="1"/>
    <col min="10246" max="10246" width="8.42578125" style="286" customWidth="1"/>
    <col min="10247" max="10247" width="10" style="286" customWidth="1"/>
    <col min="10248" max="10248" width="15.7109375" style="286" customWidth="1"/>
    <col min="10249" max="10249" width="17" style="286" customWidth="1"/>
    <col min="10250" max="10250" width="13.28515625" style="286" customWidth="1"/>
    <col min="10251" max="10251" width="11.5703125" style="286" customWidth="1"/>
    <col min="10252" max="10496" width="9" style="286"/>
    <col min="10497" max="10497" width="4.140625" style="286" customWidth="1"/>
    <col min="10498" max="10498" width="4.28515625" style="286" customWidth="1"/>
    <col min="10499" max="10499" width="13.5703125" style="286" customWidth="1"/>
    <col min="10500" max="10500" width="65" style="286" customWidth="1"/>
    <col min="10501" max="10501" width="6.7109375" style="286" customWidth="1"/>
    <col min="10502" max="10502" width="8.42578125" style="286" customWidth="1"/>
    <col min="10503" max="10503" width="10" style="286" customWidth="1"/>
    <col min="10504" max="10504" width="15.7109375" style="286" customWidth="1"/>
    <col min="10505" max="10505" width="17" style="286" customWidth="1"/>
    <col min="10506" max="10506" width="13.28515625" style="286" customWidth="1"/>
    <col min="10507" max="10507" width="11.5703125" style="286" customWidth="1"/>
    <col min="10508" max="10752" width="9" style="286"/>
    <col min="10753" max="10753" width="4.140625" style="286" customWidth="1"/>
    <col min="10754" max="10754" width="4.28515625" style="286" customWidth="1"/>
    <col min="10755" max="10755" width="13.5703125" style="286" customWidth="1"/>
    <col min="10756" max="10756" width="65" style="286" customWidth="1"/>
    <col min="10757" max="10757" width="6.7109375" style="286" customWidth="1"/>
    <col min="10758" max="10758" width="8.42578125" style="286" customWidth="1"/>
    <col min="10759" max="10759" width="10" style="286" customWidth="1"/>
    <col min="10760" max="10760" width="15.7109375" style="286" customWidth="1"/>
    <col min="10761" max="10761" width="17" style="286" customWidth="1"/>
    <col min="10762" max="10762" width="13.28515625" style="286" customWidth="1"/>
    <col min="10763" max="10763" width="11.5703125" style="286" customWidth="1"/>
    <col min="10764" max="11008" width="9" style="286"/>
    <col min="11009" max="11009" width="4.140625" style="286" customWidth="1"/>
    <col min="11010" max="11010" width="4.28515625" style="286" customWidth="1"/>
    <col min="11011" max="11011" width="13.5703125" style="286" customWidth="1"/>
    <col min="11012" max="11012" width="65" style="286" customWidth="1"/>
    <col min="11013" max="11013" width="6.7109375" style="286" customWidth="1"/>
    <col min="11014" max="11014" width="8.42578125" style="286" customWidth="1"/>
    <col min="11015" max="11015" width="10" style="286" customWidth="1"/>
    <col min="11016" max="11016" width="15.7109375" style="286" customWidth="1"/>
    <col min="11017" max="11017" width="17" style="286" customWidth="1"/>
    <col min="11018" max="11018" width="13.28515625" style="286" customWidth="1"/>
    <col min="11019" max="11019" width="11.5703125" style="286" customWidth="1"/>
    <col min="11020" max="11264" width="9" style="286"/>
    <col min="11265" max="11265" width="4.140625" style="286" customWidth="1"/>
    <col min="11266" max="11266" width="4.28515625" style="286" customWidth="1"/>
    <col min="11267" max="11267" width="13.5703125" style="286" customWidth="1"/>
    <col min="11268" max="11268" width="65" style="286" customWidth="1"/>
    <col min="11269" max="11269" width="6.7109375" style="286" customWidth="1"/>
    <col min="11270" max="11270" width="8.42578125" style="286" customWidth="1"/>
    <col min="11271" max="11271" width="10" style="286" customWidth="1"/>
    <col min="11272" max="11272" width="15.7109375" style="286" customWidth="1"/>
    <col min="11273" max="11273" width="17" style="286" customWidth="1"/>
    <col min="11274" max="11274" width="13.28515625" style="286" customWidth="1"/>
    <col min="11275" max="11275" width="11.5703125" style="286" customWidth="1"/>
    <col min="11276" max="11520" width="9" style="286"/>
    <col min="11521" max="11521" width="4.140625" style="286" customWidth="1"/>
    <col min="11522" max="11522" width="4.28515625" style="286" customWidth="1"/>
    <col min="11523" max="11523" width="13.5703125" style="286" customWidth="1"/>
    <col min="11524" max="11524" width="65" style="286" customWidth="1"/>
    <col min="11525" max="11525" width="6.7109375" style="286" customWidth="1"/>
    <col min="11526" max="11526" width="8.42578125" style="286" customWidth="1"/>
    <col min="11527" max="11527" width="10" style="286" customWidth="1"/>
    <col min="11528" max="11528" width="15.7109375" style="286" customWidth="1"/>
    <col min="11529" max="11529" width="17" style="286" customWidth="1"/>
    <col min="11530" max="11530" width="13.28515625" style="286" customWidth="1"/>
    <col min="11531" max="11531" width="11.5703125" style="286" customWidth="1"/>
    <col min="11532" max="11776" width="9" style="286"/>
    <col min="11777" max="11777" width="4.140625" style="286" customWidth="1"/>
    <col min="11778" max="11778" width="4.28515625" style="286" customWidth="1"/>
    <col min="11779" max="11779" width="13.5703125" style="286" customWidth="1"/>
    <col min="11780" max="11780" width="65" style="286" customWidth="1"/>
    <col min="11781" max="11781" width="6.7109375" style="286" customWidth="1"/>
    <col min="11782" max="11782" width="8.42578125" style="286" customWidth="1"/>
    <col min="11783" max="11783" width="10" style="286" customWidth="1"/>
    <col min="11784" max="11784" width="15.7109375" style="286" customWidth="1"/>
    <col min="11785" max="11785" width="17" style="286" customWidth="1"/>
    <col min="11786" max="11786" width="13.28515625" style="286" customWidth="1"/>
    <col min="11787" max="11787" width="11.5703125" style="286" customWidth="1"/>
    <col min="11788" max="12032" width="9" style="286"/>
    <col min="12033" max="12033" width="4.140625" style="286" customWidth="1"/>
    <col min="12034" max="12034" width="4.28515625" style="286" customWidth="1"/>
    <col min="12035" max="12035" width="13.5703125" style="286" customWidth="1"/>
    <col min="12036" max="12036" width="65" style="286" customWidth="1"/>
    <col min="12037" max="12037" width="6.7109375" style="286" customWidth="1"/>
    <col min="12038" max="12038" width="8.42578125" style="286" customWidth="1"/>
    <col min="12039" max="12039" width="10" style="286" customWidth="1"/>
    <col min="12040" max="12040" width="15.7109375" style="286" customWidth="1"/>
    <col min="12041" max="12041" width="17" style="286" customWidth="1"/>
    <col min="12042" max="12042" width="13.28515625" style="286" customWidth="1"/>
    <col min="12043" max="12043" width="11.5703125" style="286" customWidth="1"/>
    <col min="12044" max="12288" width="9" style="286"/>
    <col min="12289" max="12289" width="4.140625" style="286" customWidth="1"/>
    <col min="12290" max="12290" width="4.28515625" style="286" customWidth="1"/>
    <col min="12291" max="12291" width="13.5703125" style="286" customWidth="1"/>
    <col min="12292" max="12292" width="65" style="286" customWidth="1"/>
    <col min="12293" max="12293" width="6.7109375" style="286" customWidth="1"/>
    <col min="12294" max="12294" width="8.42578125" style="286" customWidth="1"/>
    <col min="12295" max="12295" width="10" style="286" customWidth="1"/>
    <col min="12296" max="12296" width="15.7109375" style="286" customWidth="1"/>
    <col min="12297" max="12297" width="17" style="286" customWidth="1"/>
    <col min="12298" max="12298" width="13.28515625" style="286" customWidth="1"/>
    <col min="12299" max="12299" width="11.5703125" style="286" customWidth="1"/>
    <col min="12300" max="12544" width="9" style="286"/>
    <col min="12545" max="12545" width="4.140625" style="286" customWidth="1"/>
    <col min="12546" max="12546" width="4.28515625" style="286" customWidth="1"/>
    <col min="12547" max="12547" width="13.5703125" style="286" customWidth="1"/>
    <col min="12548" max="12548" width="65" style="286" customWidth="1"/>
    <col min="12549" max="12549" width="6.7109375" style="286" customWidth="1"/>
    <col min="12550" max="12550" width="8.42578125" style="286" customWidth="1"/>
    <col min="12551" max="12551" width="10" style="286" customWidth="1"/>
    <col min="12552" max="12552" width="15.7109375" style="286" customWidth="1"/>
    <col min="12553" max="12553" width="17" style="286" customWidth="1"/>
    <col min="12554" max="12554" width="13.28515625" style="286" customWidth="1"/>
    <col min="12555" max="12555" width="11.5703125" style="286" customWidth="1"/>
    <col min="12556" max="12800" width="9" style="286"/>
    <col min="12801" max="12801" width="4.140625" style="286" customWidth="1"/>
    <col min="12802" max="12802" width="4.28515625" style="286" customWidth="1"/>
    <col min="12803" max="12803" width="13.5703125" style="286" customWidth="1"/>
    <col min="12804" max="12804" width="65" style="286" customWidth="1"/>
    <col min="12805" max="12805" width="6.7109375" style="286" customWidth="1"/>
    <col min="12806" max="12806" width="8.42578125" style="286" customWidth="1"/>
    <col min="12807" max="12807" width="10" style="286" customWidth="1"/>
    <col min="12808" max="12808" width="15.7109375" style="286" customWidth="1"/>
    <col min="12809" max="12809" width="17" style="286" customWidth="1"/>
    <col min="12810" max="12810" width="13.28515625" style="286" customWidth="1"/>
    <col min="12811" max="12811" width="11.5703125" style="286" customWidth="1"/>
    <col min="12812" max="13056" width="9" style="286"/>
    <col min="13057" max="13057" width="4.140625" style="286" customWidth="1"/>
    <col min="13058" max="13058" width="4.28515625" style="286" customWidth="1"/>
    <col min="13059" max="13059" width="13.5703125" style="286" customWidth="1"/>
    <col min="13060" max="13060" width="65" style="286" customWidth="1"/>
    <col min="13061" max="13061" width="6.7109375" style="286" customWidth="1"/>
    <col min="13062" max="13062" width="8.42578125" style="286" customWidth="1"/>
    <col min="13063" max="13063" width="10" style="286" customWidth="1"/>
    <col min="13064" max="13064" width="15.7109375" style="286" customWidth="1"/>
    <col min="13065" max="13065" width="17" style="286" customWidth="1"/>
    <col min="13066" max="13066" width="13.28515625" style="286" customWidth="1"/>
    <col min="13067" max="13067" width="11.5703125" style="286" customWidth="1"/>
    <col min="13068" max="13312" width="9" style="286"/>
    <col min="13313" max="13313" width="4.140625" style="286" customWidth="1"/>
    <col min="13314" max="13314" width="4.28515625" style="286" customWidth="1"/>
    <col min="13315" max="13315" width="13.5703125" style="286" customWidth="1"/>
    <col min="13316" max="13316" width="65" style="286" customWidth="1"/>
    <col min="13317" max="13317" width="6.7109375" style="286" customWidth="1"/>
    <col min="13318" max="13318" width="8.42578125" style="286" customWidth="1"/>
    <col min="13319" max="13319" width="10" style="286" customWidth="1"/>
    <col min="13320" max="13320" width="15.7109375" style="286" customWidth="1"/>
    <col min="13321" max="13321" width="17" style="286" customWidth="1"/>
    <col min="13322" max="13322" width="13.28515625" style="286" customWidth="1"/>
    <col min="13323" max="13323" width="11.5703125" style="286" customWidth="1"/>
    <col min="13324" max="13568" width="9" style="286"/>
    <col min="13569" max="13569" width="4.140625" style="286" customWidth="1"/>
    <col min="13570" max="13570" width="4.28515625" style="286" customWidth="1"/>
    <col min="13571" max="13571" width="13.5703125" style="286" customWidth="1"/>
    <col min="13572" max="13572" width="65" style="286" customWidth="1"/>
    <col min="13573" max="13573" width="6.7109375" style="286" customWidth="1"/>
    <col min="13574" max="13574" width="8.42578125" style="286" customWidth="1"/>
    <col min="13575" max="13575" width="10" style="286" customWidth="1"/>
    <col min="13576" max="13576" width="15.7109375" style="286" customWidth="1"/>
    <col min="13577" max="13577" width="17" style="286" customWidth="1"/>
    <col min="13578" max="13578" width="13.28515625" style="286" customWidth="1"/>
    <col min="13579" max="13579" width="11.5703125" style="286" customWidth="1"/>
    <col min="13580" max="13824" width="9" style="286"/>
    <col min="13825" max="13825" width="4.140625" style="286" customWidth="1"/>
    <col min="13826" max="13826" width="4.28515625" style="286" customWidth="1"/>
    <col min="13827" max="13827" width="13.5703125" style="286" customWidth="1"/>
    <col min="13828" max="13828" width="65" style="286" customWidth="1"/>
    <col min="13829" max="13829" width="6.7109375" style="286" customWidth="1"/>
    <col min="13830" max="13830" width="8.42578125" style="286" customWidth="1"/>
    <col min="13831" max="13831" width="10" style="286" customWidth="1"/>
    <col min="13832" max="13832" width="15.7109375" style="286" customWidth="1"/>
    <col min="13833" max="13833" width="17" style="286" customWidth="1"/>
    <col min="13834" max="13834" width="13.28515625" style="286" customWidth="1"/>
    <col min="13835" max="13835" width="11.5703125" style="286" customWidth="1"/>
    <col min="13836" max="14080" width="9" style="286"/>
    <col min="14081" max="14081" width="4.140625" style="286" customWidth="1"/>
    <col min="14082" max="14082" width="4.28515625" style="286" customWidth="1"/>
    <col min="14083" max="14083" width="13.5703125" style="286" customWidth="1"/>
    <col min="14084" max="14084" width="65" style="286" customWidth="1"/>
    <col min="14085" max="14085" width="6.7109375" style="286" customWidth="1"/>
    <col min="14086" max="14086" width="8.42578125" style="286" customWidth="1"/>
    <col min="14087" max="14087" width="10" style="286" customWidth="1"/>
    <col min="14088" max="14088" width="15.7109375" style="286" customWidth="1"/>
    <col min="14089" max="14089" width="17" style="286" customWidth="1"/>
    <col min="14090" max="14090" width="13.28515625" style="286" customWidth="1"/>
    <col min="14091" max="14091" width="11.5703125" style="286" customWidth="1"/>
    <col min="14092" max="14336" width="9" style="286"/>
    <col min="14337" max="14337" width="4.140625" style="286" customWidth="1"/>
    <col min="14338" max="14338" width="4.28515625" style="286" customWidth="1"/>
    <col min="14339" max="14339" width="13.5703125" style="286" customWidth="1"/>
    <col min="14340" max="14340" width="65" style="286" customWidth="1"/>
    <col min="14341" max="14341" width="6.7109375" style="286" customWidth="1"/>
    <col min="14342" max="14342" width="8.42578125" style="286" customWidth="1"/>
    <col min="14343" max="14343" width="10" style="286" customWidth="1"/>
    <col min="14344" max="14344" width="15.7109375" style="286" customWidth="1"/>
    <col min="14345" max="14345" width="17" style="286" customWidth="1"/>
    <col min="14346" max="14346" width="13.28515625" style="286" customWidth="1"/>
    <col min="14347" max="14347" width="11.5703125" style="286" customWidth="1"/>
    <col min="14348" max="14592" width="9" style="286"/>
    <col min="14593" max="14593" width="4.140625" style="286" customWidth="1"/>
    <col min="14594" max="14594" width="4.28515625" style="286" customWidth="1"/>
    <col min="14595" max="14595" width="13.5703125" style="286" customWidth="1"/>
    <col min="14596" max="14596" width="65" style="286" customWidth="1"/>
    <col min="14597" max="14597" width="6.7109375" style="286" customWidth="1"/>
    <col min="14598" max="14598" width="8.42578125" style="286" customWidth="1"/>
    <col min="14599" max="14599" width="10" style="286" customWidth="1"/>
    <col min="14600" max="14600" width="15.7109375" style="286" customWidth="1"/>
    <col min="14601" max="14601" width="17" style="286" customWidth="1"/>
    <col min="14602" max="14602" width="13.28515625" style="286" customWidth="1"/>
    <col min="14603" max="14603" width="11.5703125" style="286" customWidth="1"/>
    <col min="14604" max="14848" width="9" style="286"/>
    <col min="14849" max="14849" width="4.140625" style="286" customWidth="1"/>
    <col min="14850" max="14850" width="4.28515625" style="286" customWidth="1"/>
    <col min="14851" max="14851" width="13.5703125" style="286" customWidth="1"/>
    <col min="14852" max="14852" width="65" style="286" customWidth="1"/>
    <col min="14853" max="14853" width="6.7109375" style="286" customWidth="1"/>
    <col min="14854" max="14854" width="8.42578125" style="286" customWidth="1"/>
    <col min="14855" max="14855" width="10" style="286" customWidth="1"/>
    <col min="14856" max="14856" width="15.7109375" style="286" customWidth="1"/>
    <col min="14857" max="14857" width="17" style="286" customWidth="1"/>
    <col min="14858" max="14858" width="13.28515625" style="286" customWidth="1"/>
    <col min="14859" max="14859" width="11.5703125" style="286" customWidth="1"/>
    <col min="14860" max="15104" width="9" style="286"/>
    <col min="15105" max="15105" width="4.140625" style="286" customWidth="1"/>
    <col min="15106" max="15106" width="4.28515625" style="286" customWidth="1"/>
    <col min="15107" max="15107" width="13.5703125" style="286" customWidth="1"/>
    <col min="15108" max="15108" width="65" style="286" customWidth="1"/>
    <col min="15109" max="15109" width="6.7109375" style="286" customWidth="1"/>
    <col min="15110" max="15110" width="8.42578125" style="286" customWidth="1"/>
    <col min="15111" max="15111" width="10" style="286" customWidth="1"/>
    <col min="15112" max="15112" width="15.7109375" style="286" customWidth="1"/>
    <col min="15113" max="15113" width="17" style="286" customWidth="1"/>
    <col min="15114" max="15114" width="13.28515625" style="286" customWidth="1"/>
    <col min="15115" max="15115" width="11.5703125" style="286" customWidth="1"/>
    <col min="15116" max="15360" width="9" style="286"/>
    <col min="15361" max="15361" width="4.140625" style="286" customWidth="1"/>
    <col min="15362" max="15362" width="4.28515625" style="286" customWidth="1"/>
    <col min="15363" max="15363" width="13.5703125" style="286" customWidth="1"/>
    <col min="15364" max="15364" width="65" style="286" customWidth="1"/>
    <col min="15365" max="15365" width="6.7109375" style="286" customWidth="1"/>
    <col min="15366" max="15366" width="8.42578125" style="286" customWidth="1"/>
    <col min="15367" max="15367" width="10" style="286" customWidth="1"/>
    <col min="15368" max="15368" width="15.7109375" style="286" customWidth="1"/>
    <col min="15369" max="15369" width="17" style="286" customWidth="1"/>
    <col min="15370" max="15370" width="13.28515625" style="286" customWidth="1"/>
    <col min="15371" max="15371" width="11.5703125" style="286" customWidth="1"/>
    <col min="15372" max="15616" width="9" style="286"/>
    <col min="15617" max="15617" width="4.140625" style="286" customWidth="1"/>
    <col min="15618" max="15618" width="4.28515625" style="286" customWidth="1"/>
    <col min="15619" max="15619" width="13.5703125" style="286" customWidth="1"/>
    <col min="15620" max="15620" width="65" style="286" customWidth="1"/>
    <col min="15621" max="15621" width="6.7109375" style="286" customWidth="1"/>
    <col min="15622" max="15622" width="8.42578125" style="286" customWidth="1"/>
    <col min="15623" max="15623" width="10" style="286" customWidth="1"/>
    <col min="15624" max="15624" width="15.7109375" style="286" customWidth="1"/>
    <col min="15625" max="15625" width="17" style="286" customWidth="1"/>
    <col min="15626" max="15626" width="13.28515625" style="286" customWidth="1"/>
    <col min="15627" max="15627" width="11.5703125" style="286" customWidth="1"/>
    <col min="15628" max="15872" width="9" style="286"/>
    <col min="15873" max="15873" width="4.140625" style="286" customWidth="1"/>
    <col min="15874" max="15874" width="4.28515625" style="286" customWidth="1"/>
    <col min="15875" max="15875" width="13.5703125" style="286" customWidth="1"/>
    <col min="15876" max="15876" width="65" style="286" customWidth="1"/>
    <col min="15877" max="15877" width="6.7109375" style="286" customWidth="1"/>
    <col min="15878" max="15878" width="8.42578125" style="286" customWidth="1"/>
    <col min="15879" max="15879" width="10" style="286" customWidth="1"/>
    <col min="15880" max="15880" width="15.7109375" style="286" customWidth="1"/>
    <col min="15881" max="15881" width="17" style="286" customWidth="1"/>
    <col min="15882" max="15882" width="13.28515625" style="286" customWidth="1"/>
    <col min="15883" max="15883" width="11.5703125" style="286" customWidth="1"/>
    <col min="15884" max="16128" width="9" style="286"/>
    <col min="16129" max="16129" width="4.140625" style="286" customWidth="1"/>
    <col min="16130" max="16130" width="4.28515625" style="286" customWidth="1"/>
    <col min="16131" max="16131" width="13.5703125" style="286" customWidth="1"/>
    <col min="16132" max="16132" width="65" style="286" customWidth="1"/>
    <col min="16133" max="16133" width="6.7109375" style="286" customWidth="1"/>
    <col min="16134" max="16134" width="8.42578125" style="286" customWidth="1"/>
    <col min="16135" max="16135" width="10" style="286" customWidth="1"/>
    <col min="16136" max="16136" width="15.7109375" style="286" customWidth="1"/>
    <col min="16137" max="16137" width="17" style="286" customWidth="1"/>
    <col min="16138" max="16138" width="13.28515625" style="286" customWidth="1"/>
    <col min="16139" max="16139" width="11.5703125" style="286" customWidth="1"/>
    <col min="16140" max="16384" width="9" style="286"/>
  </cols>
  <sheetData>
    <row r="1" spans="1:13" ht="20.25" customHeight="1">
      <c r="A1" s="186" t="s">
        <v>875</v>
      </c>
      <c r="B1" s="81"/>
      <c r="C1" s="81"/>
      <c r="D1" s="81"/>
      <c r="E1" s="81"/>
      <c r="F1" s="81"/>
      <c r="G1" s="81"/>
      <c r="H1" s="81"/>
    </row>
    <row r="2" spans="1:13" ht="13.5" customHeight="1">
      <c r="A2" s="218" t="s">
        <v>410</v>
      </c>
      <c r="B2" s="287"/>
      <c r="C2" s="287"/>
      <c r="D2" s="287"/>
      <c r="E2" s="82"/>
      <c r="F2" s="82"/>
      <c r="G2" s="81"/>
      <c r="H2" s="81"/>
    </row>
    <row r="3" spans="1:13" ht="12.75" customHeight="1">
      <c r="A3" s="218" t="s">
        <v>351</v>
      </c>
      <c r="B3" s="287"/>
      <c r="C3" s="287"/>
      <c r="D3" s="287"/>
      <c r="E3" s="82"/>
      <c r="F3" s="82"/>
      <c r="G3" s="81"/>
      <c r="H3" s="81"/>
    </row>
    <row r="4" spans="1:13" ht="12.75" customHeight="1">
      <c r="A4" s="86" t="s">
        <v>106</v>
      </c>
      <c r="B4" s="288"/>
      <c r="C4" s="288"/>
      <c r="D4" s="288"/>
      <c r="E4" s="82"/>
      <c r="F4" s="82"/>
      <c r="G4" s="81"/>
      <c r="H4" s="81"/>
    </row>
    <row r="5" spans="1:13" ht="12.75" customHeight="1">
      <c r="A5" s="82" t="s">
        <v>277</v>
      </c>
      <c r="B5" s="82"/>
      <c r="C5" s="82"/>
      <c r="D5" s="82"/>
      <c r="E5" s="82"/>
      <c r="F5" s="82"/>
      <c r="G5" s="81"/>
      <c r="H5" s="81"/>
    </row>
    <row r="6" spans="1:13" ht="12.75" customHeight="1">
      <c r="A6" s="82"/>
      <c r="B6" s="82"/>
      <c r="C6" s="82"/>
      <c r="D6" s="82"/>
      <c r="E6" s="82"/>
      <c r="F6" s="82"/>
      <c r="G6" s="81"/>
      <c r="H6" s="81"/>
    </row>
    <row r="7" spans="1:13" ht="24.75" customHeight="1">
      <c r="A7" s="83" t="s">
        <v>81</v>
      </c>
      <c r="B7" s="83" t="s">
        <v>82</v>
      </c>
      <c r="C7" s="83" t="s">
        <v>83</v>
      </c>
      <c r="D7" s="83" t="s">
        <v>84</v>
      </c>
      <c r="E7" s="83" t="s">
        <v>85</v>
      </c>
      <c r="F7" s="83" t="s">
        <v>86</v>
      </c>
      <c r="G7" s="83" t="s">
        <v>87</v>
      </c>
      <c r="H7" s="83" t="s">
        <v>17</v>
      </c>
      <c r="I7" s="83" t="s">
        <v>39</v>
      </c>
      <c r="J7" s="921"/>
    </row>
    <row r="8" spans="1:13" ht="12.75" customHeight="1">
      <c r="A8" s="83" t="s">
        <v>88</v>
      </c>
      <c r="B8" s="83" t="s">
        <v>89</v>
      </c>
      <c r="C8" s="83" t="s">
        <v>90</v>
      </c>
      <c r="D8" s="83" t="s">
        <v>91</v>
      </c>
      <c r="E8" s="83" t="s">
        <v>92</v>
      </c>
      <c r="F8" s="83" t="s">
        <v>93</v>
      </c>
      <c r="G8" s="83" t="s">
        <v>94</v>
      </c>
      <c r="H8" s="83">
        <v>8</v>
      </c>
      <c r="I8" s="83">
        <v>9</v>
      </c>
    </row>
    <row r="9" spans="1:13" ht="21" customHeight="1">
      <c r="A9" s="290"/>
      <c r="B9" s="291"/>
      <c r="C9" s="291" t="s">
        <v>108</v>
      </c>
      <c r="D9" s="291" t="s">
        <v>109</v>
      </c>
      <c r="E9" s="291"/>
      <c r="F9" s="292"/>
      <c r="G9" s="293"/>
      <c r="H9" s="293">
        <f>H10+H18+H49</f>
        <v>0</v>
      </c>
      <c r="J9" s="922"/>
    </row>
    <row r="10" spans="1:13" ht="13.5" customHeight="1">
      <c r="A10" s="295"/>
      <c r="B10" s="296"/>
      <c r="C10" s="296">
        <v>1</v>
      </c>
      <c r="D10" s="296" t="s">
        <v>110</v>
      </c>
      <c r="E10" s="296"/>
      <c r="F10" s="297"/>
      <c r="G10" s="298"/>
      <c r="H10" s="298">
        <f>SUM(H11:H17)</f>
        <v>0</v>
      </c>
      <c r="I10" s="299"/>
    </row>
    <row r="11" spans="1:13" s="473" customFormat="1" ht="13.5" customHeight="1">
      <c r="A11" s="661" t="s">
        <v>88</v>
      </c>
      <c r="B11" s="636" t="s">
        <v>111</v>
      </c>
      <c r="C11" s="493">
        <v>174151101</v>
      </c>
      <c r="D11" s="493" t="s">
        <v>266</v>
      </c>
      <c r="E11" s="493" t="s">
        <v>186</v>
      </c>
      <c r="F11" s="92">
        <f>SUM(F12)</f>
        <v>17.690000000000001</v>
      </c>
      <c r="G11" s="144"/>
      <c r="H11" s="495">
        <f>F11*G11</f>
        <v>0</v>
      </c>
      <c r="I11" s="506" t="s">
        <v>623</v>
      </c>
      <c r="J11" s="289"/>
    </row>
    <row r="12" spans="1:13" s="646" customFormat="1" ht="13.5" customHeight="1">
      <c r="A12" s="661"/>
      <c r="B12" s="923"/>
      <c r="C12" s="493"/>
      <c r="D12" s="515" t="s">
        <v>783</v>
      </c>
      <c r="E12" s="923"/>
      <c r="F12" s="500">
        <f>17.69</f>
        <v>17.690000000000001</v>
      </c>
      <c r="G12" s="924"/>
      <c r="H12" s="495"/>
      <c r="I12" s="506"/>
    </row>
    <row r="13" spans="1:13" s="473" customFormat="1" ht="13.5" customHeight="1">
      <c r="A13" s="838" t="s">
        <v>89</v>
      </c>
      <c r="B13" s="528" t="s">
        <v>187</v>
      </c>
      <c r="C13" s="530">
        <v>10364100</v>
      </c>
      <c r="D13" s="530" t="s">
        <v>188</v>
      </c>
      <c r="E13" s="530" t="s">
        <v>189</v>
      </c>
      <c r="F13" s="93">
        <f>SUM(F14)</f>
        <v>30.073</v>
      </c>
      <c r="G13" s="145"/>
      <c r="H13" s="532">
        <f>F13*G13</f>
        <v>0</v>
      </c>
      <c r="I13" s="533" t="s">
        <v>623</v>
      </c>
      <c r="J13" s="514"/>
    </row>
    <row r="14" spans="1:13" s="646" customFormat="1" ht="13.5" customHeight="1">
      <c r="A14" s="838"/>
      <c r="B14" s="839"/>
      <c r="C14" s="530"/>
      <c r="D14" s="544" t="s">
        <v>784</v>
      </c>
      <c r="E14" s="839"/>
      <c r="F14" s="545">
        <f>(17.69)*1.7</f>
        <v>30.073</v>
      </c>
      <c r="G14" s="840"/>
      <c r="H14" s="532"/>
      <c r="I14" s="533"/>
      <c r="J14" s="925"/>
    </row>
    <row r="15" spans="1:13" ht="26.25" customHeight="1">
      <c r="A15" s="326">
        <v>3</v>
      </c>
      <c r="B15" s="327" t="s">
        <v>190</v>
      </c>
      <c r="C15" s="493">
        <v>181111121</v>
      </c>
      <c r="D15" s="493" t="s">
        <v>191</v>
      </c>
      <c r="E15" s="328" t="s">
        <v>113</v>
      </c>
      <c r="F15" s="329">
        <f>F16</f>
        <v>37.24</v>
      </c>
      <c r="G15" s="468"/>
      <c r="H15" s="330">
        <f>F15*G15</f>
        <v>0</v>
      </c>
      <c r="I15" s="331" t="s">
        <v>623</v>
      </c>
      <c r="J15" s="289"/>
      <c r="M15" s="332"/>
    </row>
    <row r="16" spans="1:13" ht="13.5" customHeight="1">
      <c r="A16" s="326"/>
      <c r="B16" s="327"/>
      <c r="C16" s="328"/>
      <c r="D16" s="333" t="s">
        <v>775</v>
      </c>
      <c r="E16" s="328"/>
      <c r="F16" s="334">
        <f xml:space="preserve"> 5.8*5.8+1.2*3</f>
        <v>37.24</v>
      </c>
      <c r="G16" s="330"/>
      <c r="H16" s="330"/>
      <c r="I16" s="331"/>
      <c r="J16" s="294"/>
    </row>
    <row r="17" spans="1:16" ht="13.5" customHeight="1">
      <c r="A17" s="326"/>
      <c r="B17" s="327"/>
      <c r="C17" s="328"/>
      <c r="D17" s="333" t="s">
        <v>352</v>
      </c>
      <c r="E17" s="328"/>
      <c r="F17" s="334"/>
      <c r="G17" s="330"/>
      <c r="H17" s="330"/>
      <c r="I17" s="331"/>
      <c r="J17" s="294"/>
      <c r="K17" s="335"/>
      <c r="L17" s="335"/>
      <c r="M17" s="335"/>
    </row>
    <row r="18" spans="1:16" ht="13.5" customHeight="1">
      <c r="A18" s="295"/>
      <c r="B18" s="296"/>
      <c r="C18" s="296" t="s">
        <v>205</v>
      </c>
      <c r="D18" s="296" t="s">
        <v>206</v>
      </c>
      <c r="E18" s="296"/>
      <c r="F18" s="297"/>
      <c r="G18" s="298"/>
      <c r="H18" s="298">
        <f>SUM(H19:H37,H41:H43)</f>
        <v>0</v>
      </c>
      <c r="I18" s="299"/>
    </row>
    <row r="19" spans="1:16" ht="27" customHeight="1">
      <c r="A19" s="326">
        <v>4</v>
      </c>
      <c r="B19" s="636" t="s">
        <v>334</v>
      </c>
      <c r="C19" s="328">
        <v>981011411</v>
      </c>
      <c r="D19" s="328" t="s">
        <v>785</v>
      </c>
      <c r="E19" s="328" t="s">
        <v>186</v>
      </c>
      <c r="F19" s="329">
        <f>SUM(F21:F23)</f>
        <v>144.48959071095916</v>
      </c>
      <c r="G19" s="468"/>
      <c r="H19" s="330">
        <f>F19*G19</f>
        <v>0</v>
      </c>
      <c r="I19" s="331" t="s">
        <v>623</v>
      </c>
      <c r="J19" s="926"/>
    </row>
    <row r="20" spans="1:16" ht="13.5" customHeight="1">
      <c r="A20" s="326"/>
      <c r="B20" s="328"/>
      <c r="C20" s="328"/>
      <c r="D20" s="333" t="s">
        <v>353</v>
      </c>
      <c r="E20" s="328"/>
      <c r="F20" s="339"/>
      <c r="G20" s="330"/>
      <c r="H20" s="330"/>
      <c r="I20" s="331"/>
      <c r="J20" s="372"/>
    </row>
    <row r="21" spans="1:16" ht="13.5" customHeight="1">
      <c r="A21" s="326"/>
      <c r="B21" s="328"/>
      <c r="C21" s="328"/>
      <c r="D21" s="333" t="s">
        <v>780</v>
      </c>
      <c r="E21" s="328"/>
      <c r="F21" s="339">
        <f>2.6*(5.8*5.8+1.2*3)</f>
        <v>96.824000000000012</v>
      </c>
      <c r="G21" s="330"/>
      <c r="H21" s="330"/>
      <c r="I21" s="331"/>
      <c r="J21" s="371"/>
      <c r="L21" s="336"/>
      <c r="M21" s="336"/>
    </row>
    <row r="22" spans="1:16" ht="13.5" customHeight="1">
      <c r="A22" s="326"/>
      <c r="B22" s="328"/>
      <c r="C22" s="328"/>
      <c r="D22" s="333" t="s">
        <v>787</v>
      </c>
      <c r="E22" s="328"/>
      <c r="F22" s="339">
        <f>((1.8*5.8)/2)*5.8+((0.8*3)/2)*1.2</f>
        <v>31.715999999999998</v>
      </c>
      <c r="G22" s="330"/>
      <c r="H22" s="330"/>
      <c r="I22" s="331"/>
      <c r="J22" s="373"/>
      <c r="L22" s="336"/>
      <c r="M22" s="336"/>
    </row>
    <row r="23" spans="1:16" ht="13.5" customHeight="1">
      <c r="A23" s="326"/>
      <c r="B23" s="328"/>
      <c r="C23" s="328"/>
      <c r="D23" s="333" t="s">
        <v>782</v>
      </c>
      <c r="E23" s="328"/>
      <c r="F23" s="339">
        <f>((7.4*7.4+1.2*4.6)/0.831469612)*0.22</f>
        <v>15.949590710959137</v>
      </c>
      <c r="G23" s="330"/>
      <c r="H23" s="330"/>
      <c r="I23" s="331"/>
      <c r="J23" s="373"/>
      <c r="L23" s="336"/>
      <c r="M23" s="336"/>
    </row>
    <row r="24" spans="1:16" ht="94.5" customHeight="1">
      <c r="A24" s="340"/>
      <c r="B24" s="341"/>
      <c r="C24" s="342"/>
      <c r="D24" s="374" t="s">
        <v>790</v>
      </c>
      <c r="E24" s="342"/>
      <c r="F24" s="343"/>
      <c r="G24" s="344"/>
      <c r="H24" s="344"/>
      <c r="I24" s="345"/>
      <c r="J24" s="375"/>
    </row>
    <row r="25" spans="1:16" ht="27" customHeight="1">
      <c r="A25" s="340"/>
      <c r="B25" s="341"/>
      <c r="C25" s="342"/>
      <c r="D25" s="333" t="s">
        <v>336</v>
      </c>
      <c r="E25" s="342"/>
      <c r="F25" s="343"/>
      <c r="G25" s="344"/>
      <c r="H25" s="344"/>
      <c r="I25" s="345"/>
      <c r="J25" s="375"/>
    </row>
    <row r="26" spans="1:16" ht="13.5" customHeight="1">
      <c r="A26" s="340"/>
      <c r="B26" s="341"/>
      <c r="C26" s="342"/>
      <c r="D26" s="333" t="s">
        <v>781</v>
      </c>
      <c r="E26" s="342"/>
      <c r="F26" s="343"/>
      <c r="G26" s="344"/>
      <c r="H26" s="344"/>
      <c r="I26" s="345"/>
      <c r="J26" s="375"/>
    </row>
    <row r="27" spans="1:16" ht="175.5" customHeight="1">
      <c r="A27" s="340"/>
      <c r="B27" s="341"/>
      <c r="C27" s="342"/>
      <c r="D27" s="374" t="s">
        <v>795</v>
      </c>
      <c r="E27" s="342"/>
      <c r="F27" s="343"/>
      <c r="G27" s="344"/>
      <c r="H27" s="344"/>
      <c r="I27" s="345"/>
      <c r="J27" s="375"/>
    </row>
    <row r="28" spans="1:16" ht="13.5" customHeight="1">
      <c r="A28" s="326">
        <v>5</v>
      </c>
      <c r="B28" s="636" t="s">
        <v>334</v>
      </c>
      <c r="C28" s="328">
        <v>981513114</v>
      </c>
      <c r="D28" s="328" t="s">
        <v>337</v>
      </c>
      <c r="E28" s="328" t="s">
        <v>186</v>
      </c>
      <c r="F28" s="329">
        <f>SUM(F29:F30)</f>
        <v>17.686</v>
      </c>
      <c r="G28" s="468"/>
      <c r="H28" s="330">
        <f>F28*G28</f>
        <v>0</v>
      </c>
      <c r="I28" s="331" t="s">
        <v>623</v>
      </c>
      <c r="J28" s="371"/>
    </row>
    <row r="29" spans="1:16" ht="13.5" customHeight="1">
      <c r="A29" s="326"/>
      <c r="B29" s="328"/>
      <c r="C29" s="328"/>
      <c r="D29" s="333" t="s">
        <v>776</v>
      </c>
      <c r="E29" s="328"/>
      <c r="F29" s="339">
        <f>0.15*(5.8*5.8+1.2*3)</f>
        <v>5.5860000000000003</v>
      </c>
      <c r="G29" s="330"/>
      <c r="H29" s="330"/>
      <c r="I29" s="331"/>
      <c r="J29" s="373"/>
      <c r="L29" s="336"/>
      <c r="M29" s="336"/>
    </row>
    <row r="30" spans="1:16" ht="13.5" customHeight="1">
      <c r="A30" s="326"/>
      <c r="B30" s="328"/>
      <c r="C30" s="328"/>
      <c r="D30" s="333" t="s">
        <v>777</v>
      </c>
      <c r="E30" s="328"/>
      <c r="F30" s="339">
        <f>0.5*1.1*(5.8+5.8+5.4+1.2+1.2+2.6)</f>
        <v>12.100000000000001</v>
      </c>
      <c r="G30" s="330"/>
      <c r="H30" s="330"/>
      <c r="I30" s="331"/>
      <c r="J30" s="372"/>
      <c r="L30" s="336"/>
      <c r="M30" s="336"/>
    </row>
    <row r="31" spans="1:16" ht="13.5" customHeight="1">
      <c r="A31" s="337">
        <v>6</v>
      </c>
      <c r="B31" s="328">
        <v>988</v>
      </c>
      <c r="C31" s="328" t="s">
        <v>354</v>
      </c>
      <c r="D31" s="328" t="s">
        <v>355</v>
      </c>
      <c r="E31" s="328" t="s">
        <v>42</v>
      </c>
      <c r="F31" s="329">
        <f>SUM(F32)</f>
        <v>1</v>
      </c>
      <c r="G31" s="468"/>
      <c r="H31" s="330">
        <f>F31*G31</f>
        <v>0</v>
      </c>
      <c r="I31" s="506" t="s">
        <v>625</v>
      </c>
      <c r="J31" s="294"/>
    </row>
    <row r="32" spans="1:16" ht="27" customHeight="1">
      <c r="A32" s="326"/>
      <c r="B32" s="328"/>
      <c r="C32" s="328"/>
      <c r="D32" s="333" t="s">
        <v>779</v>
      </c>
      <c r="E32" s="392"/>
      <c r="F32" s="334">
        <v>1</v>
      </c>
      <c r="G32" s="330"/>
      <c r="H32" s="330"/>
      <c r="I32" s="506"/>
      <c r="J32" s="395"/>
      <c r="K32" s="394"/>
      <c r="L32" s="394"/>
      <c r="M32" s="394"/>
      <c r="N32" s="394"/>
      <c r="O32" s="394"/>
      <c r="P32" s="394"/>
    </row>
    <row r="33" spans="1:20" ht="27" customHeight="1">
      <c r="A33" s="326"/>
      <c r="B33" s="328"/>
      <c r="C33" s="328"/>
      <c r="D33" s="333" t="s">
        <v>574</v>
      </c>
      <c r="E33" s="392"/>
      <c r="F33" s="392"/>
      <c r="G33" s="330"/>
      <c r="H33" s="330"/>
      <c r="I33" s="304"/>
      <c r="J33" s="294"/>
    </row>
    <row r="34" spans="1:20" ht="27" customHeight="1">
      <c r="A34" s="326"/>
      <c r="B34" s="328"/>
      <c r="C34" s="328"/>
      <c r="D34" s="333" t="s">
        <v>572</v>
      </c>
      <c r="E34" s="392"/>
      <c r="F34" s="392"/>
      <c r="G34" s="330"/>
      <c r="H34" s="330"/>
      <c r="I34" s="304"/>
      <c r="J34" s="395"/>
      <c r="L34" s="395"/>
    </row>
    <row r="35" spans="1:20" ht="67.5" customHeight="1">
      <c r="A35" s="326"/>
      <c r="B35" s="328"/>
      <c r="C35" s="328"/>
      <c r="D35" s="348" t="s">
        <v>877</v>
      </c>
      <c r="E35" s="328"/>
      <c r="F35" s="329"/>
      <c r="G35" s="330"/>
      <c r="H35" s="330"/>
      <c r="I35" s="506"/>
    </row>
    <row r="36" spans="1:20" s="473" customFormat="1" ht="12.75">
      <c r="A36" s="411">
        <v>7</v>
      </c>
      <c r="B36" s="412" t="s">
        <v>220</v>
      </c>
      <c r="C36" s="413" t="s">
        <v>338</v>
      </c>
      <c r="D36" s="414" t="s">
        <v>339</v>
      </c>
      <c r="E36" s="414" t="s">
        <v>189</v>
      </c>
      <c r="F36" s="415">
        <f>F37</f>
        <v>23.117999999999999</v>
      </c>
      <c r="G36" s="416">
        <f>SUM(H38:H40)/F36</f>
        <v>0</v>
      </c>
      <c r="H36" s="416">
        <f>F36*G36</f>
        <v>0</v>
      </c>
      <c r="I36" s="743" t="s">
        <v>625</v>
      </c>
      <c r="J36" s="856"/>
    </row>
    <row r="37" spans="1:20" s="473" customFormat="1" ht="13.5" customHeight="1">
      <c r="A37" s="492"/>
      <c r="B37" s="493"/>
      <c r="C37" s="493"/>
      <c r="D37" s="515" t="s">
        <v>788</v>
      </c>
      <c r="E37" s="857"/>
      <c r="F37" s="500">
        <f>23.118</f>
        <v>23.117999999999999</v>
      </c>
      <c r="G37" s="742"/>
      <c r="H37" s="742"/>
      <c r="I37" s="858"/>
      <c r="L37" s="859"/>
    </row>
    <row r="38" spans="1:20" s="473" customFormat="1" ht="13.5" customHeight="1">
      <c r="A38" s="423" t="s">
        <v>344</v>
      </c>
      <c r="B38" s="401"/>
      <c r="C38" s="424">
        <v>997006512</v>
      </c>
      <c r="D38" s="333" t="s">
        <v>315</v>
      </c>
      <c r="E38" s="425" t="s">
        <v>189</v>
      </c>
      <c r="F38" s="404">
        <f>F36</f>
        <v>23.117999999999999</v>
      </c>
      <c r="G38" s="469"/>
      <c r="H38" s="426">
        <f>F38*G38</f>
        <v>0</v>
      </c>
      <c r="I38" s="427" t="s">
        <v>623</v>
      </c>
      <c r="J38" s="428"/>
      <c r="K38" s="429"/>
      <c r="L38" s="429"/>
      <c r="M38" s="429"/>
      <c r="N38" s="429"/>
      <c r="O38" s="429"/>
      <c r="P38" s="429"/>
      <c r="Q38" s="430"/>
      <c r="R38" s="430"/>
      <c r="S38" s="431"/>
    </row>
    <row r="39" spans="1:20" s="473" customFormat="1" ht="27" customHeight="1">
      <c r="A39" s="423" t="s">
        <v>345</v>
      </c>
      <c r="B39" s="401"/>
      <c r="C39" s="424">
        <v>997006519</v>
      </c>
      <c r="D39" s="333" t="s">
        <v>317</v>
      </c>
      <c r="E39" s="425" t="s">
        <v>189</v>
      </c>
      <c r="F39" s="404">
        <f>F36*5</f>
        <v>115.58999999999999</v>
      </c>
      <c r="G39" s="469"/>
      <c r="H39" s="426">
        <f>F39*G39</f>
        <v>0</v>
      </c>
      <c r="I39" s="427" t="s">
        <v>623</v>
      </c>
      <c r="J39" s="428"/>
      <c r="K39" s="429"/>
      <c r="L39" s="429"/>
      <c r="M39" s="429"/>
      <c r="N39" s="429"/>
      <c r="O39" s="429"/>
      <c r="P39" s="429"/>
      <c r="Q39" s="430"/>
      <c r="R39" s="430"/>
      <c r="S39" s="431"/>
    </row>
    <row r="40" spans="1:20" s="473" customFormat="1" ht="27" customHeight="1">
      <c r="A40" s="423" t="s">
        <v>346</v>
      </c>
      <c r="B40" s="401"/>
      <c r="C40" s="424">
        <v>997013631</v>
      </c>
      <c r="D40" s="333" t="s">
        <v>343</v>
      </c>
      <c r="E40" s="425" t="s">
        <v>189</v>
      </c>
      <c r="F40" s="404">
        <f>F37</f>
        <v>23.117999999999999</v>
      </c>
      <c r="G40" s="469"/>
      <c r="H40" s="426">
        <f>F40*G40</f>
        <v>0</v>
      </c>
      <c r="I40" s="427" t="s">
        <v>623</v>
      </c>
      <c r="J40" s="428"/>
      <c r="K40" s="429"/>
      <c r="L40" s="429"/>
      <c r="M40" s="429"/>
      <c r="N40" s="429"/>
      <c r="O40" s="429"/>
      <c r="P40" s="429"/>
      <c r="Q40" s="430"/>
      <c r="R40" s="430"/>
      <c r="S40" s="428"/>
    </row>
    <row r="41" spans="1:20" s="473" customFormat="1" ht="67.5" customHeight="1">
      <c r="A41" s="400"/>
      <c r="B41" s="401"/>
      <c r="C41" s="402"/>
      <c r="D41" s="348" t="s">
        <v>877</v>
      </c>
      <c r="E41" s="403"/>
      <c r="F41" s="404"/>
      <c r="G41" s="432"/>
      <c r="H41" s="416"/>
      <c r="I41" s="433"/>
      <c r="T41" s="927"/>
    </row>
    <row r="42" spans="1:20" s="473" customFormat="1" ht="12.75">
      <c r="A42" s="411">
        <v>8</v>
      </c>
      <c r="B42" s="412" t="s">
        <v>220</v>
      </c>
      <c r="C42" s="413" t="s">
        <v>310</v>
      </c>
      <c r="D42" s="414" t="s">
        <v>311</v>
      </c>
      <c r="E42" s="414" t="s">
        <v>189</v>
      </c>
      <c r="F42" s="415">
        <f>F43</f>
        <v>42.633000000000003</v>
      </c>
      <c r="G42" s="416">
        <f>SUM(H44:H47)/F42</f>
        <v>0</v>
      </c>
      <c r="H42" s="416">
        <f>F42*G42</f>
        <v>0</v>
      </c>
      <c r="I42" s="743" t="s">
        <v>625</v>
      </c>
      <c r="J42" s="856"/>
    </row>
    <row r="43" spans="1:20" s="473" customFormat="1" ht="13.5" customHeight="1">
      <c r="A43" s="492"/>
      <c r="B43" s="493"/>
      <c r="C43" s="493"/>
      <c r="D43" s="515" t="s">
        <v>786</v>
      </c>
      <c r="E43" s="857"/>
      <c r="F43" s="500">
        <f>42.633</f>
        <v>42.633000000000003</v>
      </c>
      <c r="G43" s="742"/>
      <c r="H43" s="742"/>
      <c r="I43" s="858"/>
      <c r="L43" s="859"/>
    </row>
    <row r="44" spans="1:20" s="473" customFormat="1" ht="27" customHeight="1">
      <c r="A44" s="423" t="s">
        <v>358</v>
      </c>
      <c r="B44" s="493"/>
      <c r="C44" s="424">
        <v>997013111</v>
      </c>
      <c r="D44" s="333" t="s">
        <v>313</v>
      </c>
      <c r="E44" s="425" t="s">
        <v>189</v>
      </c>
      <c r="F44" s="404">
        <f>F42</f>
        <v>42.633000000000003</v>
      </c>
      <c r="G44" s="469"/>
      <c r="H44" s="426">
        <f>F44*G44</f>
        <v>0</v>
      </c>
      <c r="I44" s="427" t="s">
        <v>623</v>
      </c>
      <c r="J44" s="428"/>
      <c r="K44" s="429"/>
      <c r="L44" s="429"/>
      <c r="M44" s="429"/>
      <c r="N44" s="429"/>
      <c r="O44" s="429"/>
      <c r="P44" s="429"/>
      <c r="Q44" s="430"/>
      <c r="R44" s="430"/>
      <c r="S44" s="431"/>
      <c r="T44" s="860"/>
    </row>
    <row r="45" spans="1:20" s="473" customFormat="1" ht="13.5" customHeight="1">
      <c r="A45" s="423" t="s">
        <v>359</v>
      </c>
      <c r="B45" s="401"/>
      <c r="C45" s="424">
        <v>997006512</v>
      </c>
      <c r="D45" s="333" t="s">
        <v>315</v>
      </c>
      <c r="E45" s="425" t="s">
        <v>189</v>
      </c>
      <c r="F45" s="404">
        <f>F42</f>
        <v>42.633000000000003</v>
      </c>
      <c r="G45" s="469"/>
      <c r="H45" s="426">
        <f>F45*G45</f>
        <v>0</v>
      </c>
      <c r="I45" s="427" t="s">
        <v>623</v>
      </c>
      <c r="J45" s="428"/>
      <c r="K45" s="429"/>
      <c r="L45" s="429"/>
      <c r="M45" s="429"/>
      <c r="N45" s="429"/>
      <c r="O45" s="429"/>
      <c r="P45" s="429"/>
      <c r="Q45" s="430"/>
      <c r="R45" s="430"/>
      <c r="S45" s="431"/>
      <c r="T45" s="430"/>
    </row>
    <row r="46" spans="1:20" s="473" customFormat="1" ht="27" customHeight="1">
      <c r="A46" s="423" t="s">
        <v>360</v>
      </c>
      <c r="B46" s="401"/>
      <c r="C46" s="424">
        <v>997006519</v>
      </c>
      <c r="D46" s="333" t="s">
        <v>317</v>
      </c>
      <c r="E46" s="425" t="s">
        <v>189</v>
      </c>
      <c r="F46" s="404">
        <f>F42*5</f>
        <v>213.16500000000002</v>
      </c>
      <c r="G46" s="469"/>
      <c r="H46" s="426">
        <f>F46*G46</f>
        <v>0</v>
      </c>
      <c r="I46" s="427" t="s">
        <v>623</v>
      </c>
      <c r="J46" s="428"/>
      <c r="K46" s="429"/>
      <c r="L46" s="429"/>
      <c r="M46" s="429"/>
      <c r="N46" s="429"/>
      <c r="O46" s="429"/>
      <c r="P46" s="429"/>
      <c r="Q46" s="430"/>
      <c r="R46" s="430"/>
      <c r="S46" s="431"/>
      <c r="T46" s="430"/>
    </row>
    <row r="47" spans="1:20" s="473" customFormat="1" ht="27" customHeight="1">
      <c r="A47" s="423" t="s">
        <v>575</v>
      </c>
      <c r="B47" s="401"/>
      <c r="C47" s="424">
        <v>997013602</v>
      </c>
      <c r="D47" s="333" t="s">
        <v>318</v>
      </c>
      <c r="E47" s="425" t="s">
        <v>189</v>
      </c>
      <c r="F47" s="404">
        <f>F43</f>
        <v>42.633000000000003</v>
      </c>
      <c r="G47" s="469"/>
      <c r="H47" s="426">
        <f>F47*G47</f>
        <v>0</v>
      </c>
      <c r="I47" s="427" t="s">
        <v>623</v>
      </c>
      <c r="J47" s="428"/>
      <c r="K47" s="429"/>
      <c r="L47" s="429"/>
      <c r="M47" s="429"/>
      <c r="N47" s="429"/>
      <c r="O47" s="429"/>
      <c r="P47" s="429"/>
      <c r="Q47" s="430"/>
      <c r="R47" s="430"/>
      <c r="S47" s="431"/>
      <c r="T47" s="430"/>
    </row>
    <row r="48" spans="1:20" s="473" customFormat="1" ht="67.5" customHeight="1">
      <c r="A48" s="400"/>
      <c r="B48" s="401"/>
      <c r="C48" s="402"/>
      <c r="D48" s="348" t="s">
        <v>877</v>
      </c>
      <c r="E48" s="403"/>
      <c r="F48" s="404"/>
      <c r="G48" s="405"/>
      <c r="H48" s="416"/>
      <c r="I48" s="433"/>
      <c r="J48" s="741"/>
      <c r="L48" s="747"/>
      <c r="M48" s="747"/>
      <c r="N48" s="747"/>
    </row>
    <row r="49" spans="1:10" ht="13.5" customHeight="1">
      <c r="A49" s="295"/>
      <c r="B49" s="296"/>
      <c r="C49" s="296" t="s">
        <v>245</v>
      </c>
      <c r="D49" s="296" t="s">
        <v>246</v>
      </c>
      <c r="E49" s="296"/>
      <c r="F49" s="297"/>
      <c r="G49" s="298"/>
      <c r="H49" s="298">
        <f>SUM(H50:H52)</f>
        <v>0</v>
      </c>
      <c r="I49" s="390"/>
    </row>
    <row r="50" spans="1:10" ht="27" customHeight="1">
      <c r="A50" s="326">
        <v>9</v>
      </c>
      <c r="B50" s="328">
        <v>221</v>
      </c>
      <c r="C50" s="328">
        <v>998225111</v>
      </c>
      <c r="D50" s="328" t="s">
        <v>307</v>
      </c>
      <c r="E50" s="328" t="s">
        <v>189</v>
      </c>
      <c r="F50" s="329">
        <v>30.073</v>
      </c>
      <c r="G50" s="468"/>
      <c r="H50" s="330">
        <f>F50*G50</f>
        <v>0</v>
      </c>
      <c r="I50" s="331" t="s">
        <v>623</v>
      </c>
      <c r="J50" s="856"/>
    </row>
    <row r="51" spans="1:10" ht="13.5" customHeight="1">
      <c r="A51" s="326">
        <v>10</v>
      </c>
      <c r="B51" s="328" t="s">
        <v>249</v>
      </c>
      <c r="C51" s="328" t="s">
        <v>250</v>
      </c>
      <c r="D51" s="328" t="s">
        <v>251</v>
      </c>
      <c r="E51" s="328" t="s">
        <v>252</v>
      </c>
      <c r="F51" s="329">
        <f>F52</f>
        <v>10</v>
      </c>
      <c r="G51" s="468"/>
      <c r="H51" s="330">
        <f>F51*G51</f>
        <v>0</v>
      </c>
      <c r="I51" s="331" t="s">
        <v>623</v>
      </c>
    </row>
    <row r="52" spans="1:10" ht="27" customHeight="1">
      <c r="A52" s="440"/>
      <c r="B52" s="328"/>
      <c r="C52" s="328"/>
      <c r="D52" s="333" t="s">
        <v>272</v>
      </c>
      <c r="E52" s="328"/>
      <c r="F52" s="339">
        <v>10</v>
      </c>
      <c r="G52" s="330"/>
      <c r="H52" s="330"/>
      <c r="I52" s="331"/>
    </row>
    <row r="53" spans="1:10" ht="21" customHeight="1">
      <c r="A53" s="441"/>
      <c r="B53" s="442"/>
      <c r="C53" s="442"/>
      <c r="D53" s="442" t="s">
        <v>19</v>
      </c>
      <c r="E53" s="442"/>
      <c r="F53" s="443"/>
      <c r="G53" s="444"/>
      <c r="H53" s="444">
        <f>H9</f>
        <v>0</v>
      </c>
    </row>
    <row r="55" spans="1:10" ht="13.5" customHeight="1">
      <c r="A55" s="445" t="s">
        <v>102</v>
      </c>
      <c r="B55" s="446"/>
      <c r="C55" s="447"/>
      <c r="D55" s="448" t="s">
        <v>361</v>
      </c>
      <c r="E55" s="449"/>
      <c r="F55" s="450"/>
      <c r="G55" s="451"/>
      <c r="H55" s="452">
        <f>H53</f>
        <v>0</v>
      </c>
    </row>
    <row r="56" spans="1:10" ht="13.5" customHeight="1">
      <c r="A56" s="453"/>
      <c r="B56" s="454"/>
      <c r="C56" s="454"/>
      <c r="D56" s="455"/>
      <c r="E56" s="456"/>
      <c r="F56" s="457"/>
      <c r="G56" s="458"/>
      <c r="H56" s="459"/>
    </row>
    <row r="57" spans="1:10" s="279" customFormat="1" ht="11.25">
      <c r="A57" s="279" t="s">
        <v>31</v>
      </c>
    </row>
    <row r="58" spans="1:10" s="279" customFormat="1" ht="23.45" customHeight="1">
      <c r="A58" s="281" t="s">
        <v>103</v>
      </c>
      <c r="B58" s="460"/>
      <c r="C58" s="460"/>
      <c r="D58" s="460"/>
      <c r="E58" s="460"/>
      <c r="F58" s="460"/>
      <c r="G58" s="460"/>
    </row>
    <row r="59" spans="1:10" s="279" customFormat="1" ht="93.75" customHeight="1">
      <c r="A59" s="281" t="s">
        <v>104</v>
      </c>
      <c r="B59" s="224"/>
      <c r="C59" s="224"/>
      <c r="D59" s="224"/>
      <c r="E59" s="224"/>
      <c r="F59" s="224"/>
      <c r="G59" s="224"/>
    </row>
    <row r="60" spans="1:10" s="462" customFormat="1" ht="13.5" customHeight="1">
      <c r="A60" s="281" t="s">
        <v>78</v>
      </c>
      <c r="B60" s="460"/>
      <c r="C60" s="460"/>
      <c r="D60" s="460"/>
      <c r="E60" s="460"/>
      <c r="F60" s="460"/>
      <c r="G60" s="460"/>
      <c r="H60" s="461"/>
      <c r="I60" s="461"/>
    </row>
    <row r="61" spans="1:10" s="462" customFormat="1" ht="13.5" customHeight="1">
      <c r="A61" s="281" t="s">
        <v>79</v>
      </c>
      <c r="B61" s="460"/>
      <c r="C61" s="460"/>
      <c r="D61" s="460"/>
      <c r="E61" s="460"/>
      <c r="F61" s="460"/>
      <c r="G61" s="460"/>
      <c r="H61" s="461"/>
      <c r="I61" s="461"/>
    </row>
    <row r="62" spans="1:10" s="190" customFormat="1" ht="40.5" customHeight="1">
      <c r="A62" s="284" t="s">
        <v>883</v>
      </c>
      <c r="B62" s="284"/>
      <c r="C62" s="284"/>
      <c r="D62" s="284"/>
      <c r="E62" s="284"/>
      <c r="F62" s="284"/>
      <c r="G62" s="284"/>
      <c r="I62" s="191"/>
    </row>
    <row r="63" spans="1:10" s="462" customFormat="1" ht="54" customHeight="1">
      <c r="A63" s="463" t="s">
        <v>789</v>
      </c>
      <c r="B63" s="463"/>
      <c r="C63" s="463"/>
      <c r="D63" s="463"/>
      <c r="E63" s="463"/>
      <c r="F63" s="463"/>
      <c r="G63" s="463"/>
      <c r="H63" s="461"/>
      <c r="I63" s="461"/>
    </row>
  </sheetData>
  <sheetProtection algorithmName="SHA-512" hashValue="73DZW6AjGruSxcltqJZ6+WPzK1rq1oRe/e+NtJpQapLE4tOipOTKgS+3a1VcA9333JGCk88KXQWB92soG76Wmw==" saltValue="AmCBT/JY0y6eIgaJo8xccQ==" spinCount="100000" sheet="1" objects="1" scenarios="1"/>
  <mergeCells count="9">
    <mergeCell ref="A63:G63"/>
    <mergeCell ref="A61:G61"/>
    <mergeCell ref="A2:D2"/>
    <mergeCell ref="A3:D3"/>
    <mergeCell ref="A55:C55"/>
    <mergeCell ref="A58:G58"/>
    <mergeCell ref="A59:G59"/>
    <mergeCell ref="A60:G60"/>
    <mergeCell ref="A62:G62"/>
  </mergeCells>
  <printOptions horizontalCentered="1"/>
  <pageMargins left="0.39370078740157483" right="0.39370078740157483" top="0.59055118110236227" bottom="0.19685039370078741" header="0" footer="0"/>
  <pageSetup paperSize="9" scale="65" fitToHeight="99" orientation="portrait" r:id="rId1"/>
  <headerFooter alignWithMargins="0"/>
  <rowBreaks count="1" manualBreakCount="1">
    <brk id="55"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V170"/>
  <sheetViews>
    <sheetView zoomScaleNormal="100" workbookViewId="0"/>
  </sheetViews>
  <sheetFormatPr defaultColWidth="9" defaultRowHeight="12" customHeight="1"/>
  <cols>
    <col min="1" max="1" width="4.140625" style="464" customWidth="1"/>
    <col min="2" max="2" width="4.28515625" style="465" customWidth="1"/>
    <col min="3" max="3" width="13.5703125" style="465" customWidth="1"/>
    <col min="4" max="4" width="65" style="465" customWidth="1"/>
    <col min="5" max="5" width="6.7109375" style="465" customWidth="1"/>
    <col min="6" max="6" width="8.42578125" style="466" customWidth="1"/>
    <col min="7" max="7" width="10" style="467" customWidth="1"/>
    <col min="8" max="8" width="15.7109375" style="467" customWidth="1"/>
    <col min="9" max="9" width="17" style="286" customWidth="1"/>
    <col min="10" max="10" width="19.140625" style="286" customWidth="1"/>
    <col min="11" max="11" width="11.5703125" style="286" customWidth="1"/>
    <col min="12" max="256" width="9" style="286"/>
    <col min="257" max="257" width="4.140625" style="286" customWidth="1"/>
    <col min="258" max="258" width="4.28515625" style="286" customWidth="1"/>
    <col min="259" max="259" width="13.5703125" style="286" customWidth="1"/>
    <col min="260" max="260" width="65" style="286" customWidth="1"/>
    <col min="261" max="261" width="6.7109375" style="286" customWidth="1"/>
    <col min="262" max="262" width="8.42578125" style="286" customWidth="1"/>
    <col min="263" max="263" width="10" style="286" customWidth="1"/>
    <col min="264" max="264" width="15.7109375" style="286" customWidth="1"/>
    <col min="265" max="265" width="17" style="286" customWidth="1"/>
    <col min="266" max="266" width="13.28515625" style="286" customWidth="1"/>
    <col min="267" max="267" width="11.5703125" style="286" customWidth="1"/>
    <col min="268" max="512" width="9" style="286"/>
    <col min="513" max="513" width="4.140625" style="286" customWidth="1"/>
    <col min="514" max="514" width="4.28515625" style="286" customWidth="1"/>
    <col min="515" max="515" width="13.5703125" style="286" customWidth="1"/>
    <col min="516" max="516" width="65" style="286" customWidth="1"/>
    <col min="517" max="517" width="6.7109375" style="286" customWidth="1"/>
    <col min="518" max="518" width="8.42578125" style="286" customWidth="1"/>
    <col min="519" max="519" width="10" style="286" customWidth="1"/>
    <col min="520" max="520" width="15.7109375" style="286" customWidth="1"/>
    <col min="521" max="521" width="17" style="286" customWidth="1"/>
    <col min="522" max="522" width="13.28515625" style="286" customWidth="1"/>
    <col min="523" max="523" width="11.5703125" style="286" customWidth="1"/>
    <col min="524" max="768" width="9" style="286"/>
    <col min="769" max="769" width="4.140625" style="286" customWidth="1"/>
    <col min="770" max="770" width="4.28515625" style="286" customWidth="1"/>
    <col min="771" max="771" width="13.5703125" style="286" customWidth="1"/>
    <col min="772" max="772" width="65" style="286" customWidth="1"/>
    <col min="773" max="773" width="6.7109375" style="286" customWidth="1"/>
    <col min="774" max="774" width="8.42578125" style="286" customWidth="1"/>
    <col min="775" max="775" width="10" style="286" customWidth="1"/>
    <col min="776" max="776" width="15.7109375" style="286" customWidth="1"/>
    <col min="777" max="777" width="17" style="286" customWidth="1"/>
    <col min="778" max="778" width="13.28515625" style="286" customWidth="1"/>
    <col min="779" max="779" width="11.5703125" style="286" customWidth="1"/>
    <col min="780" max="1024" width="9" style="286"/>
    <col min="1025" max="1025" width="4.140625" style="286" customWidth="1"/>
    <col min="1026" max="1026" width="4.28515625" style="286" customWidth="1"/>
    <col min="1027" max="1027" width="13.5703125" style="286" customWidth="1"/>
    <col min="1028" max="1028" width="65" style="286" customWidth="1"/>
    <col min="1029" max="1029" width="6.7109375" style="286" customWidth="1"/>
    <col min="1030" max="1030" width="8.42578125" style="286" customWidth="1"/>
    <col min="1031" max="1031" width="10" style="286" customWidth="1"/>
    <col min="1032" max="1032" width="15.7109375" style="286" customWidth="1"/>
    <col min="1033" max="1033" width="17" style="286" customWidth="1"/>
    <col min="1034" max="1034" width="13.28515625" style="286" customWidth="1"/>
    <col min="1035" max="1035" width="11.5703125" style="286" customWidth="1"/>
    <col min="1036" max="1280" width="9" style="286"/>
    <col min="1281" max="1281" width="4.140625" style="286" customWidth="1"/>
    <col min="1282" max="1282" width="4.28515625" style="286" customWidth="1"/>
    <col min="1283" max="1283" width="13.5703125" style="286" customWidth="1"/>
    <col min="1284" max="1284" width="65" style="286" customWidth="1"/>
    <col min="1285" max="1285" width="6.7109375" style="286" customWidth="1"/>
    <col min="1286" max="1286" width="8.42578125" style="286" customWidth="1"/>
    <col min="1287" max="1287" width="10" style="286" customWidth="1"/>
    <col min="1288" max="1288" width="15.7109375" style="286" customWidth="1"/>
    <col min="1289" max="1289" width="17" style="286" customWidth="1"/>
    <col min="1290" max="1290" width="13.28515625" style="286" customWidth="1"/>
    <col min="1291" max="1291" width="11.5703125" style="286" customWidth="1"/>
    <col min="1292" max="1536" width="9" style="286"/>
    <col min="1537" max="1537" width="4.140625" style="286" customWidth="1"/>
    <col min="1538" max="1538" width="4.28515625" style="286" customWidth="1"/>
    <col min="1539" max="1539" width="13.5703125" style="286" customWidth="1"/>
    <col min="1540" max="1540" width="65" style="286" customWidth="1"/>
    <col min="1541" max="1541" width="6.7109375" style="286" customWidth="1"/>
    <col min="1542" max="1542" width="8.42578125" style="286" customWidth="1"/>
    <col min="1543" max="1543" width="10" style="286" customWidth="1"/>
    <col min="1544" max="1544" width="15.7109375" style="286" customWidth="1"/>
    <col min="1545" max="1545" width="17" style="286" customWidth="1"/>
    <col min="1546" max="1546" width="13.28515625" style="286" customWidth="1"/>
    <col min="1547" max="1547" width="11.5703125" style="286" customWidth="1"/>
    <col min="1548" max="1792" width="9" style="286"/>
    <col min="1793" max="1793" width="4.140625" style="286" customWidth="1"/>
    <col min="1794" max="1794" width="4.28515625" style="286" customWidth="1"/>
    <col min="1795" max="1795" width="13.5703125" style="286" customWidth="1"/>
    <col min="1796" max="1796" width="65" style="286" customWidth="1"/>
    <col min="1797" max="1797" width="6.7109375" style="286" customWidth="1"/>
    <col min="1798" max="1798" width="8.42578125" style="286" customWidth="1"/>
    <col min="1799" max="1799" width="10" style="286" customWidth="1"/>
    <col min="1800" max="1800" width="15.7109375" style="286" customWidth="1"/>
    <col min="1801" max="1801" width="17" style="286" customWidth="1"/>
    <col min="1802" max="1802" width="13.28515625" style="286" customWidth="1"/>
    <col min="1803" max="1803" width="11.5703125" style="286" customWidth="1"/>
    <col min="1804" max="2048" width="9" style="286"/>
    <col min="2049" max="2049" width="4.140625" style="286" customWidth="1"/>
    <col min="2050" max="2050" width="4.28515625" style="286" customWidth="1"/>
    <col min="2051" max="2051" width="13.5703125" style="286" customWidth="1"/>
    <col min="2052" max="2052" width="65" style="286" customWidth="1"/>
    <col min="2053" max="2053" width="6.7109375" style="286" customWidth="1"/>
    <col min="2054" max="2054" width="8.42578125" style="286" customWidth="1"/>
    <col min="2055" max="2055" width="10" style="286" customWidth="1"/>
    <col min="2056" max="2056" width="15.7109375" style="286" customWidth="1"/>
    <col min="2057" max="2057" width="17" style="286" customWidth="1"/>
    <col min="2058" max="2058" width="13.28515625" style="286" customWidth="1"/>
    <col min="2059" max="2059" width="11.5703125" style="286" customWidth="1"/>
    <col min="2060" max="2304" width="9" style="286"/>
    <col min="2305" max="2305" width="4.140625" style="286" customWidth="1"/>
    <col min="2306" max="2306" width="4.28515625" style="286" customWidth="1"/>
    <col min="2307" max="2307" width="13.5703125" style="286" customWidth="1"/>
    <col min="2308" max="2308" width="65" style="286" customWidth="1"/>
    <col min="2309" max="2309" width="6.7109375" style="286" customWidth="1"/>
    <col min="2310" max="2310" width="8.42578125" style="286" customWidth="1"/>
    <col min="2311" max="2311" width="10" style="286" customWidth="1"/>
    <col min="2312" max="2312" width="15.7109375" style="286" customWidth="1"/>
    <col min="2313" max="2313" width="17" style="286" customWidth="1"/>
    <col min="2314" max="2314" width="13.28515625" style="286" customWidth="1"/>
    <col min="2315" max="2315" width="11.5703125" style="286" customWidth="1"/>
    <col min="2316" max="2560" width="9" style="286"/>
    <col min="2561" max="2561" width="4.140625" style="286" customWidth="1"/>
    <col min="2562" max="2562" width="4.28515625" style="286" customWidth="1"/>
    <col min="2563" max="2563" width="13.5703125" style="286" customWidth="1"/>
    <col min="2564" max="2564" width="65" style="286" customWidth="1"/>
    <col min="2565" max="2565" width="6.7109375" style="286" customWidth="1"/>
    <col min="2566" max="2566" width="8.42578125" style="286" customWidth="1"/>
    <col min="2567" max="2567" width="10" style="286" customWidth="1"/>
    <col min="2568" max="2568" width="15.7109375" style="286" customWidth="1"/>
    <col min="2569" max="2569" width="17" style="286" customWidth="1"/>
    <col min="2570" max="2570" width="13.28515625" style="286" customWidth="1"/>
    <col min="2571" max="2571" width="11.5703125" style="286" customWidth="1"/>
    <col min="2572" max="2816" width="9" style="286"/>
    <col min="2817" max="2817" width="4.140625" style="286" customWidth="1"/>
    <col min="2818" max="2818" width="4.28515625" style="286" customWidth="1"/>
    <col min="2819" max="2819" width="13.5703125" style="286" customWidth="1"/>
    <col min="2820" max="2820" width="65" style="286" customWidth="1"/>
    <col min="2821" max="2821" width="6.7109375" style="286" customWidth="1"/>
    <col min="2822" max="2822" width="8.42578125" style="286" customWidth="1"/>
    <col min="2823" max="2823" width="10" style="286" customWidth="1"/>
    <col min="2824" max="2824" width="15.7109375" style="286" customWidth="1"/>
    <col min="2825" max="2825" width="17" style="286" customWidth="1"/>
    <col min="2826" max="2826" width="13.28515625" style="286" customWidth="1"/>
    <col min="2827" max="2827" width="11.5703125" style="286" customWidth="1"/>
    <col min="2828" max="3072" width="9" style="286"/>
    <col min="3073" max="3073" width="4.140625" style="286" customWidth="1"/>
    <col min="3074" max="3074" width="4.28515625" style="286" customWidth="1"/>
    <col min="3075" max="3075" width="13.5703125" style="286" customWidth="1"/>
    <col min="3076" max="3076" width="65" style="286" customWidth="1"/>
    <col min="3077" max="3077" width="6.7109375" style="286" customWidth="1"/>
    <col min="3078" max="3078" width="8.42578125" style="286" customWidth="1"/>
    <col min="3079" max="3079" width="10" style="286" customWidth="1"/>
    <col min="3080" max="3080" width="15.7109375" style="286" customWidth="1"/>
    <col min="3081" max="3081" width="17" style="286" customWidth="1"/>
    <col min="3082" max="3082" width="13.28515625" style="286" customWidth="1"/>
    <col min="3083" max="3083" width="11.5703125" style="286" customWidth="1"/>
    <col min="3084" max="3328" width="9" style="286"/>
    <col min="3329" max="3329" width="4.140625" style="286" customWidth="1"/>
    <col min="3330" max="3330" width="4.28515625" style="286" customWidth="1"/>
    <col min="3331" max="3331" width="13.5703125" style="286" customWidth="1"/>
    <col min="3332" max="3332" width="65" style="286" customWidth="1"/>
    <col min="3333" max="3333" width="6.7109375" style="286" customWidth="1"/>
    <col min="3334" max="3334" width="8.42578125" style="286" customWidth="1"/>
    <col min="3335" max="3335" width="10" style="286" customWidth="1"/>
    <col min="3336" max="3336" width="15.7109375" style="286" customWidth="1"/>
    <col min="3337" max="3337" width="17" style="286" customWidth="1"/>
    <col min="3338" max="3338" width="13.28515625" style="286" customWidth="1"/>
    <col min="3339" max="3339" width="11.5703125" style="286" customWidth="1"/>
    <col min="3340" max="3584" width="9" style="286"/>
    <col min="3585" max="3585" width="4.140625" style="286" customWidth="1"/>
    <col min="3586" max="3586" width="4.28515625" style="286" customWidth="1"/>
    <col min="3587" max="3587" width="13.5703125" style="286" customWidth="1"/>
    <col min="3588" max="3588" width="65" style="286" customWidth="1"/>
    <col min="3589" max="3589" width="6.7109375" style="286" customWidth="1"/>
    <col min="3590" max="3590" width="8.42578125" style="286" customWidth="1"/>
    <col min="3591" max="3591" width="10" style="286" customWidth="1"/>
    <col min="3592" max="3592" width="15.7109375" style="286" customWidth="1"/>
    <col min="3593" max="3593" width="17" style="286" customWidth="1"/>
    <col min="3594" max="3594" width="13.28515625" style="286" customWidth="1"/>
    <col min="3595" max="3595" width="11.5703125" style="286" customWidth="1"/>
    <col min="3596" max="3840" width="9" style="286"/>
    <col min="3841" max="3841" width="4.140625" style="286" customWidth="1"/>
    <col min="3842" max="3842" width="4.28515625" style="286" customWidth="1"/>
    <col min="3843" max="3843" width="13.5703125" style="286" customWidth="1"/>
    <col min="3844" max="3844" width="65" style="286" customWidth="1"/>
    <col min="3845" max="3845" width="6.7109375" style="286" customWidth="1"/>
    <col min="3846" max="3846" width="8.42578125" style="286" customWidth="1"/>
    <col min="3847" max="3847" width="10" style="286" customWidth="1"/>
    <col min="3848" max="3848" width="15.7109375" style="286" customWidth="1"/>
    <col min="3849" max="3849" width="17" style="286" customWidth="1"/>
    <col min="3850" max="3850" width="13.28515625" style="286" customWidth="1"/>
    <col min="3851" max="3851" width="11.5703125" style="286" customWidth="1"/>
    <col min="3852" max="4096" width="9" style="286"/>
    <col min="4097" max="4097" width="4.140625" style="286" customWidth="1"/>
    <col min="4098" max="4098" width="4.28515625" style="286" customWidth="1"/>
    <col min="4099" max="4099" width="13.5703125" style="286" customWidth="1"/>
    <col min="4100" max="4100" width="65" style="286" customWidth="1"/>
    <col min="4101" max="4101" width="6.7109375" style="286" customWidth="1"/>
    <col min="4102" max="4102" width="8.42578125" style="286" customWidth="1"/>
    <col min="4103" max="4103" width="10" style="286" customWidth="1"/>
    <col min="4104" max="4104" width="15.7109375" style="286" customWidth="1"/>
    <col min="4105" max="4105" width="17" style="286" customWidth="1"/>
    <col min="4106" max="4106" width="13.28515625" style="286" customWidth="1"/>
    <col min="4107" max="4107" width="11.5703125" style="286" customWidth="1"/>
    <col min="4108" max="4352" width="9" style="286"/>
    <col min="4353" max="4353" width="4.140625" style="286" customWidth="1"/>
    <col min="4354" max="4354" width="4.28515625" style="286" customWidth="1"/>
    <col min="4355" max="4355" width="13.5703125" style="286" customWidth="1"/>
    <col min="4356" max="4356" width="65" style="286" customWidth="1"/>
    <col min="4357" max="4357" width="6.7109375" style="286" customWidth="1"/>
    <col min="4358" max="4358" width="8.42578125" style="286" customWidth="1"/>
    <col min="4359" max="4359" width="10" style="286" customWidth="1"/>
    <col min="4360" max="4360" width="15.7109375" style="286" customWidth="1"/>
    <col min="4361" max="4361" width="17" style="286" customWidth="1"/>
    <col min="4362" max="4362" width="13.28515625" style="286" customWidth="1"/>
    <col min="4363" max="4363" width="11.5703125" style="286" customWidth="1"/>
    <col min="4364" max="4608" width="9" style="286"/>
    <col min="4609" max="4609" width="4.140625" style="286" customWidth="1"/>
    <col min="4610" max="4610" width="4.28515625" style="286" customWidth="1"/>
    <col min="4611" max="4611" width="13.5703125" style="286" customWidth="1"/>
    <col min="4612" max="4612" width="65" style="286" customWidth="1"/>
    <col min="4613" max="4613" width="6.7109375" style="286" customWidth="1"/>
    <col min="4614" max="4614" width="8.42578125" style="286" customWidth="1"/>
    <col min="4615" max="4615" width="10" style="286" customWidth="1"/>
    <col min="4616" max="4616" width="15.7109375" style="286" customWidth="1"/>
    <col min="4617" max="4617" width="17" style="286" customWidth="1"/>
    <col min="4618" max="4618" width="13.28515625" style="286" customWidth="1"/>
    <col min="4619" max="4619" width="11.5703125" style="286" customWidth="1"/>
    <col min="4620" max="4864" width="9" style="286"/>
    <col min="4865" max="4865" width="4.140625" style="286" customWidth="1"/>
    <col min="4866" max="4866" width="4.28515625" style="286" customWidth="1"/>
    <col min="4867" max="4867" width="13.5703125" style="286" customWidth="1"/>
    <col min="4868" max="4868" width="65" style="286" customWidth="1"/>
    <col min="4869" max="4869" width="6.7109375" style="286" customWidth="1"/>
    <col min="4870" max="4870" width="8.42578125" style="286" customWidth="1"/>
    <col min="4871" max="4871" width="10" style="286" customWidth="1"/>
    <col min="4872" max="4872" width="15.7109375" style="286" customWidth="1"/>
    <col min="4873" max="4873" width="17" style="286" customWidth="1"/>
    <col min="4874" max="4874" width="13.28515625" style="286" customWidth="1"/>
    <col min="4875" max="4875" width="11.5703125" style="286" customWidth="1"/>
    <col min="4876" max="5120" width="9" style="286"/>
    <col min="5121" max="5121" width="4.140625" style="286" customWidth="1"/>
    <col min="5122" max="5122" width="4.28515625" style="286" customWidth="1"/>
    <col min="5123" max="5123" width="13.5703125" style="286" customWidth="1"/>
    <col min="5124" max="5124" width="65" style="286" customWidth="1"/>
    <col min="5125" max="5125" width="6.7109375" style="286" customWidth="1"/>
    <col min="5126" max="5126" width="8.42578125" style="286" customWidth="1"/>
    <col min="5127" max="5127" width="10" style="286" customWidth="1"/>
    <col min="5128" max="5128" width="15.7109375" style="286" customWidth="1"/>
    <col min="5129" max="5129" width="17" style="286" customWidth="1"/>
    <col min="5130" max="5130" width="13.28515625" style="286" customWidth="1"/>
    <col min="5131" max="5131" width="11.5703125" style="286" customWidth="1"/>
    <col min="5132" max="5376" width="9" style="286"/>
    <col min="5377" max="5377" width="4.140625" style="286" customWidth="1"/>
    <col min="5378" max="5378" width="4.28515625" style="286" customWidth="1"/>
    <col min="5379" max="5379" width="13.5703125" style="286" customWidth="1"/>
    <col min="5380" max="5380" width="65" style="286" customWidth="1"/>
    <col min="5381" max="5381" width="6.7109375" style="286" customWidth="1"/>
    <col min="5382" max="5382" width="8.42578125" style="286" customWidth="1"/>
    <col min="5383" max="5383" width="10" style="286" customWidth="1"/>
    <col min="5384" max="5384" width="15.7109375" style="286" customWidth="1"/>
    <col min="5385" max="5385" width="17" style="286" customWidth="1"/>
    <col min="5386" max="5386" width="13.28515625" style="286" customWidth="1"/>
    <col min="5387" max="5387" width="11.5703125" style="286" customWidth="1"/>
    <col min="5388" max="5632" width="9" style="286"/>
    <col min="5633" max="5633" width="4.140625" style="286" customWidth="1"/>
    <col min="5634" max="5634" width="4.28515625" style="286" customWidth="1"/>
    <col min="5635" max="5635" width="13.5703125" style="286" customWidth="1"/>
    <col min="5636" max="5636" width="65" style="286" customWidth="1"/>
    <col min="5637" max="5637" width="6.7109375" style="286" customWidth="1"/>
    <col min="5638" max="5638" width="8.42578125" style="286" customWidth="1"/>
    <col min="5639" max="5639" width="10" style="286" customWidth="1"/>
    <col min="5640" max="5640" width="15.7109375" style="286" customWidth="1"/>
    <col min="5641" max="5641" width="17" style="286" customWidth="1"/>
    <col min="5642" max="5642" width="13.28515625" style="286" customWidth="1"/>
    <col min="5643" max="5643" width="11.5703125" style="286" customWidth="1"/>
    <col min="5644" max="5888" width="9" style="286"/>
    <col min="5889" max="5889" width="4.140625" style="286" customWidth="1"/>
    <col min="5890" max="5890" width="4.28515625" style="286" customWidth="1"/>
    <col min="5891" max="5891" width="13.5703125" style="286" customWidth="1"/>
    <col min="5892" max="5892" width="65" style="286" customWidth="1"/>
    <col min="5893" max="5893" width="6.7109375" style="286" customWidth="1"/>
    <col min="5894" max="5894" width="8.42578125" style="286" customWidth="1"/>
    <col min="5895" max="5895" width="10" style="286" customWidth="1"/>
    <col min="5896" max="5896" width="15.7109375" style="286" customWidth="1"/>
    <col min="5897" max="5897" width="17" style="286" customWidth="1"/>
    <col min="5898" max="5898" width="13.28515625" style="286" customWidth="1"/>
    <col min="5899" max="5899" width="11.5703125" style="286" customWidth="1"/>
    <col min="5900" max="6144" width="9" style="286"/>
    <col min="6145" max="6145" width="4.140625" style="286" customWidth="1"/>
    <col min="6146" max="6146" width="4.28515625" style="286" customWidth="1"/>
    <col min="6147" max="6147" width="13.5703125" style="286" customWidth="1"/>
    <col min="6148" max="6148" width="65" style="286" customWidth="1"/>
    <col min="6149" max="6149" width="6.7109375" style="286" customWidth="1"/>
    <col min="6150" max="6150" width="8.42578125" style="286" customWidth="1"/>
    <col min="6151" max="6151" width="10" style="286" customWidth="1"/>
    <col min="6152" max="6152" width="15.7109375" style="286" customWidth="1"/>
    <col min="6153" max="6153" width="17" style="286" customWidth="1"/>
    <col min="6154" max="6154" width="13.28515625" style="286" customWidth="1"/>
    <col min="6155" max="6155" width="11.5703125" style="286" customWidth="1"/>
    <col min="6156" max="6400" width="9" style="286"/>
    <col min="6401" max="6401" width="4.140625" style="286" customWidth="1"/>
    <col min="6402" max="6402" width="4.28515625" style="286" customWidth="1"/>
    <col min="6403" max="6403" width="13.5703125" style="286" customWidth="1"/>
    <col min="6404" max="6404" width="65" style="286" customWidth="1"/>
    <col min="6405" max="6405" width="6.7109375" style="286" customWidth="1"/>
    <col min="6406" max="6406" width="8.42578125" style="286" customWidth="1"/>
    <col min="6407" max="6407" width="10" style="286" customWidth="1"/>
    <col min="6408" max="6408" width="15.7109375" style="286" customWidth="1"/>
    <col min="6409" max="6409" width="17" style="286" customWidth="1"/>
    <col min="6410" max="6410" width="13.28515625" style="286" customWidth="1"/>
    <col min="6411" max="6411" width="11.5703125" style="286" customWidth="1"/>
    <col min="6412" max="6656" width="9" style="286"/>
    <col min="6657" max="6657" width="4.140625" style="286" customWidth="1"/>
    <col min="6658" max="6658" width="4.28515625" style="286" customWidth="1"/>
    <col min="6659" max="6659" width="13.5703125" style="286" customWidth="1"/>
    <col min="6660" max="6660" width="65" style="286" customWidth="1"/>
    <col min="6661" max="6661" width="6.7109375" style="286" customWidth="1"/>
    <col min="6662" max="6662" width="8.42578125" style="286" customWidth="1"/>
    <col min="6663" max="6663" width="10" style="286" customWidth="1"/>
    <col min="6664" max="6664" width="15.7109375" style="286" customWidth="1"/>
    <col min="6665" max="6665" width="17" style="286" customWidth="1"/>
    <col min="6666" max="6666" width="13.28515625" style="286" customWidth="1"/>
    <col min="6667" max="6667" width="11.5703125" style="286" customWidth="1"/>
    <col min="6668" max="6912" width="9" style="286"/>
    <col min="6913" max="6913" width="4.140625" style="286" customWidth="1"/>
    <col min="6914" max="6914" width="4.28515625" style="286" customWidth="1"/>
    <col min="6915" max="6915" width="13.5703125" style="286" customWidth="1"/>
    <col min="6916" max="6916" width="65" style="286" customWidth="1"/>
    <col min="6917" max="6917" width="6.7109375" style="286" customWidth="1"/>
    <col min="6918" max="6918" width="8.42578125" style="286" customWidth="1"/>
    <col min="6919" max="6919" width="10" style="286" customWidth="1"/>
    <col min="6920" max="6920" width="15.7109375" style="286" customWidth="1"/>
    <col min="6921" max="6921" width="17" style="286" customWidth="1"/>
    <col min="6922" max="6922" width="13.28515625" style="286" customWidth="1"/>
    <col min="6923" max="6923" width="11.5703125" style="286" customWidth="1"/>
    <col min="6924" max="7168" width="9" style="286"/>
    <col min="7169" max="7169" width="4.140625" style="286" customWidth="1"/>
    <col min="7170" max="7170" width="4.28515625" style="286" customWidth="1"/>
    <col min="7171" max="7171" width="13.5703125" style="286" customWidth="1"/>
    <col min="7172" max="7172" width="65" style="286" customWidth="1"/>
    <col min="7173" max="7173" width="6.7109375" style="286" customWidth="1"/>
    <col min="7174" max="7174" width="8.42578125" style="286" customWidth="1"/>
    <col min="7175" max="7175" width="10" style="286" customWidth="1"/>
    <col min="7176" max="7176" width="15.7109375" style="286" customWidth="1"/>
    <col min="7177" max="7177" width="17" style="286" customWidth="1"/>
    <col min="7178" max="7178" width="13.28515625" style="286" customWidth="1"/>
    <col min="7179" max="7179" width="11.5703125" style="286" customWidth="1"/>
    <col min="7180" max="7424" width="9" style="286"/>
    <col min="7425" max="7425" width="4.140625" style="286" customWidth="1"/>
    <col min="7426" max="7426" width="4.28515625" style="286" customWidth="1"/>
    <col min="7427" max="7427" width="13.5703125" style="286" customWidth="1"/>
    <col min="7428" max="7428" width="65" style="286" customWidth="1"/>
    <col min="7429" max="7429" width="6.7109375" style="286" customWidth="1"/>
    <col min="7430" max="7430" width="8.42578125" style="286" customWidth="1"/>
    <col min="7431" max="7431" width="10" style="286" customWidth="1"/>
    <col min="7432" max="7432" width="15.7109375" style="286" customWidth="1"/>
    <col min="7433" max="7433" width="17" style="286" customWidth="1"/>
    <col min="7434" max="7434" width="13.28515625" style="286" customWidth="1"/>
    <col min="7435" max="7435" width="11.5703125" style="286" customWidth="1"/>
    <col min="7436" max="7680" width="9" style="286"/>
    <col min="7681" max="7681" width="4.140625" style="286" customWidth="1"/>
    <col min="7682" max="7682" width="4.28515625" style="286" customWidth="1"/>
    <col min="7683" max="7683" width="13.5703125" style="286" customWidth="1"/>
    <col min="7684" max="7684" width="65" style="286" customWidth="1"/>
    <col min="7685" max="7685" width="6.7109375" style="286" customWidth="1"/>
    <col min="7686" max="7686" width="8.42578125" style="286" customWidth="1"/>
    <col min="7687" max="7687" width="10" style="286" customWidth="1"/>
    <col min="7688" max="7688" width="15.7109375" style="286" customWidth="1"/>
    <col min="7689" max="7689" width="17" style="286" customWidth="1"/>
    <col min="7690" max="7690" width="13.28515625" style="286" customWidth="1"/>
    <col min="7691" max="7691" width="11.5703125" style="286" customWidth="1"/>
    <col min="7692" max="7936" width="9" style="286"/>
    <col min="7937" max="7937" width="4.140625" style="286" customWidth="1"/>
    <col min="7938" max="7938" width="4.28515625" style="286" customWidth="1"/>
    <col min="7939" max="7939" width="13.5703125" style="286" customWidth="1"/>
    <col min="7940" max="7940" width="65" style="286" customWidth="1"/>
    <col min="7941" max="7941" width="6.7109375" style="286" customWidth="1"/>
    <col min="7942" max="7942" width="8.42578125" style="286" customWidth="1"/>
    <col min="7943" max="7943" width="10" style="286" customWidth="1"/>
    <col min="7944" max="7944" width="15.7109375" style="286" customWidth="1"/>
    <col min="7945" max="7945" width="17" style="286" customWidth="1"/>
    <col min="7946" max="7946" width="13.28515625" style="286" customWidth="1"/>
    <col min="7947" max="7947" width="11.5703125" style="286" customWidth="1"/>
    <col min="7948" max="8192" width="9" style="286"/>
    <col min="8193" max="8193" width="4.140625" style="286" customWidth="1"/>
    <col min="8194" max="8194" width="4.28515625" style="286" customWidth="1"/>
    <col min="8195" max="8195" width="13.5703125" style="286" customWidth="1"/>
    <col min="8196" max="8196" width="65" style="286" customWidth="1"/>
    <col min="8197" max="8197" width="6.7109375" style="286" customWidth="1"/>
    <col min="8198" max="8198" width="8.42578125" style="286" customWidth="1"/>
    <col min="8199" max="8199" width="10" style="286" customWidth="1"/>
    <col min="8200" max="8200" width="15.7109375" style="286" customWidth="1"/>
    <col min="8201" max="8201" width="17" style="286" customWidth="1"/>
    <col min="8202" max="8202" width="13.28515625" style="286" customWidth="1"/>
    <col min="8203" max="8203" width="11.5703125" style="286" customWidth="1"/>
    <col min="8204" max="8448" width="9" style="286"/>
    <col min="8449" max="8449" width="4.140625" style="286" customWidth="1"/>
    <col min="8450" max="8450" width="4.28515625" style="286" customWidth="1"/>
    <col min="8451" max="8451" width="13.5703125" style="286" customWidth="1"/>
    <col min="8452" max="8452" width="65" style="286" customWidth="1"/>
    <col min="8453" max="8453" width="6.7109375" style="286" customWidth="1"/>
    <col min="8454" max="8454" width="8.42578125" style="286" customWidth="1"/>
    <col min="8455" max="8455" width="10" style="286" customWidth="1"/>
    <col min="8456" max="8456" width="15.7109375" style="286" customWidth="1"/>
    <col min="8457" max="8457" width="17" style="286" customWidth="1"/>
    <col min="8458" max="8458" width="13.28515625" style="286" customWidth="1"/>
    <col min="8459" max="8459" width="11.5703125" style="286" customWidth="1"/>
    <col min="8460" max="8704" width="9" style="286"/>
    <col min="8705" max="8705" width="4.140625" style="286" customWidth="1"/>
    <col min="8706" max="8706" width="4.28515625" style="286" customWidth="1"/>
    <col min="8707" max="8707" width="13.5703125" style="286" customWidth="1"/>
    <col min="8708" max="8708" width="65" style="286" customWidth="1"/>
    <col min="8709" max="8709" width="6.7109375" style="286" customWidth="1"/>
    <col min="8710" max="8710" width="8.42578125" style="286" customWidth="1"/>
    <col min="8711" max="8711" width="10" style="286" customWidth="1"/>
    <col min="8712" max="8712" width="15.7109375" style="286" customWidth="1"/>
    <col min="8713" max="8713" width="17" style="286" customWidth="1"/>
    <col min="8714" max="8714" width="13.28515625" style="286" customWidth="1"/>
    <col min="8715" max="8715" width="11.5703125" style="286" customWidth="1"/>
    <col min="8716" max="8960" width="9" style="286"/>
    <col min="8961" max="8961" width="4.140625" style="286" customWidth="1"/>
    <col min="8962" max="8962" width="4.28515625" style="286" customWidth="1"/>
    <col min="8963" max="8963" width="13.5703125" style="286" customWidth="1"/>
    <col min="8964" max="8964" width="65" style="286" customWidth="1"/>
    <col min="8965" max="8965" width="6.7109375" style="286" customWidth="1"/>
    <col min="8966" max="8966" width="8.42578125" style="286" customWidth="1"/>
    <col min="8967" max="8967" width="10" style="286" customWidth="1"/>
    <col min="8968" max="8968" width="15.7109375" style="286" customWidth="1"/>
    <col min="8969" max="8969" width="17" style="286" customWidth="1"/>
    <col min="8970" max="8970" width="13.28515625" style="286" customWidth="1"/>
    <col min="8971" max="8971" width="11.5703125" style="286" customWidth="1"/>
    <col min="8972" max="9216" width="9" style="286"/>
    <col min="9217" max="9217" width="4.140625" style="286" customWidth="1"/>
    <col min="9218" max="9218" width="4.28515625" style="286" customWidth="1"/>
    <col min="9219" max="9219" width="13.5703125" style="286" customWidth="1"/>
    <col min="9220" max="9220" width="65" style="286" customWidth="1"/>
    <col min="9221" max="9221" width="6.7109375" style="286" customWidth="1"/>
    <col min="9222" max="9222" width="8.42578125" style="286" customWidth="1"/>
    <col min="9223" max="9223" width="10" style="286" customWidth="1"/>
    <col min="9224" max="9224" width="15.7109375" style="286" customWidth="1"/>
    <col min="9225" max="9225" width="17" style="286" customWidth="1"/>
    <col min="9226" max="9226" width="13.28515625" style="286" customWidth="1"/>
    <col min="9227" max="9227" width="11.5703125" style="286" customWidth="1"/>
    <col min="9228" max="9472" width="9" style="286"/>
    <col min="9473" max="9473" width="4.140625" style="286" customWidth="1"/>
    <col min="9474" max="9474" width="4.28515625" style="286" customWidth="1"/>
    <col min="9475" max="9475" width="13.5703125" style="286" customWidth="1"/>
    <col min="9476" max="9476" width="65" style="286" customWidth="1"/>
    <col min="9477" max="9477" width="6.7109375" style="286" customWidth="1"/>
    <col min="9478" max="9478" width="8.42578125" style="286" customWidth="1"/>
    <col min="9479" max="9479" width="10" style="286" customWidth="1"/>
    <col min="9480" max="9480" width="15.7109375" style="286" customWidth="1"/>
    <col min="9481" max="9481" width="17" style="286" customWidth="1"/>
    <col min="9482" max="9482" width="13.28515625" style="286" customWidth="1"/>
    <col min="9483" max="9483" width="11.5703125" style="286" customWidth="1"/>
    <col min="9484" max="9728" width="9" style="286"/>
    <col min="9729" max="9729" width="4.140625" style="286" customWidth="1"/>
    <col min="9730" max="9730" width="4.28515625" style="286" customWidth="1"/>
    <col min="9731" max="9731" width="13.5703125" style="286" customWidth="1"/>
    <col min="9732" max="9732" width="65" style="286" customWidth="1"/>
    <col min="9733" max="9733" width="6.7109375" style="286" customWidth="1"/>
    <col min="9734" max="9734" width="8.42578125" style="286" customWidth="1"/>
    <col min="9735" max="9735" width="10" style="286" customWidth="1"/>
    <col min="9736" max="9736" width="15.7109375" style="286" customWidth="1"/>
    <col min="9737" max="9737" width="17" style="286" customWidth="1"/>
    <col min="9738" max="9738" width="13.28515625" style="286" customWidth="1"/>
    <col min="9739" max="9739" width="11.5703125" style="286" customWidth="1"/>
    <col min="9740" max="9984" width="9" style="286"/>
    <col min="9985" max="9985" width="4.140625" style="286" customWidth="1"/>
    <col min="9986" max="9986" width="4.28515625" style="286" customWidth="1"/>
    <col min="9987" max="9987" width="13.5703125" style="286" customWidth="1"/>
    <col min="9988" max="9988" width="65" style="286" customWidth="1"/>
    <col min="9989" max="9989" width="6.7109375" style="286" customWidth="1"/>
    <col min="9990" max="9990" width="8.42578125" style="286" customWidth="1"/>
    <col min="9991" max="9991" width="10" style="286" customWidth="1"/>
    <col min="9992" max="9992" width="15.7109375" style="286" customWidth="1"/>
    <col min="9993" max="9993" width="17" style="286" customWidth="1"/>
    <col min="9994" max="9994" width="13.28515625" style="286" customWidth="1"/>
    <col min="9995" max="9995" width="11.5703125" style="286" customWidth="1"/>
    <col min="9996" max="10240" width="9" style="286"/>
    <col min="10241" max="10241" width="4.140625" style="286" customWidth="1"/>
    <col min="10242" max="10242" width="4.28515625" style="286" customWidth="1"/>
    <col min="10243" max="10243" width="13.5703125" style="286" customWidth="1"/>
    <col min="10244" max="10244" width="65" style="286" customWidth="1"/>
    <col min="10245" max="10245" width="6.7109375" style="286" customWidth="1"/>
    <col min="10246" max="10246" width="8.42578125" style="286" customWidth="1"/>
    <col min="10247" max="10247" width="10" style="286" customWidth="1"/>
    <col min="10248" max="10248" width="15.7109375" style="286" customWidth="1"/>
    <col min="10249" max="10249" width="17" style="286" customWidth="1"/>
    <col min="10250" max="10250" width="13.28515625" style="286" customWidth="1"/>
    <col min="10251" max="10251" width="11.5703125" style="286" customWidth="1"/>
    <col min="10252" max="10496" width="9" style="286"/>
    <col min="10497" max="10497" width="4.140625" style="286" customWidth="1"/>
    <col min="10498" max="10498" width="4.28515625" style="286" customWidth="1"/>
    <col min="10499" max="10499" width="13.5703125" style="286" customWidth="1"/>
    <col min="10500" max="10500" width="65" style="286" customWidth="1"/>
    <col min="10501" max="10501" width="6.7109375" style="286" customWidth="1"/>
    <col min="10502" max="10502" width="8.42578125" style="286" customWidth="1"/>
    <col min="10503" max="10503" width="10" style="286" customWidth="1"/>
    <col min="10504" max="10504" width="15.7109375" style="286" customWidth="1"/>
    <col min="10505" max="10505" width="17" style="286" customWidth="1"/>
    <col min="10506" max="10506" width="13.28515625" style="286" customWidth="1"/>
    <col min="10507" max="10507" width="11.5703125" style="286" customWidth="1"/>
    <col min="10508" max="10752" width="9" style="286"/>
    <col min="10753" max="10753" width="4.140625" style="286" customWidth="1"/>
    <col min="10754" max="10754" width="4.28515625" style="286" customWidth="1"/>
    <col min="10755" max="10755" width="13.5703125" style="286" customWidth="1"/>
    <col min="10756" max="10756" width="65" style="286" customWidth="1"/>
    <col min="10757" max="10757" width="6.7109375" style="286" customWidth="1"/>
    <col min="10758" max="10758" width="8.42578125" style="286" customWidth="1"/>
    <col min="10759" max="10759" width="10" style="286" customWidth="1"/>
    <col min="10760" max="10760" width="15.7109375" style="286" customWidth="1"/>
    <col min="10761" max="10761" width="17" style="286" customWidth="1"/>
    <col min="10762" max="10762" width="13.28515625" style="286" customWidth="1"/>
    <col min="10763" max="10763" width="11.5703125" style="286" customWidth="1"/>
    <col min="10764" max="11008" width="9" style="286"/>
    <col min="11009" max="11009" width="4.140625" style="286" customWidth="1"/>
    <col min="11010" max="11010" width="4.28515625" style="286" customWidth="1"/>
    <col min="11011" max="11011" width="13.5703125" style="286" customWidth="1"/>
    <col min="11012" max="11012" width="65" style="286" customWidth="1"/>
    <col min="11013" max="11013" width="6.7109375" style="286" customWidth="1"/>
    <col min="11014" max="11014" width="8.42578125" style="286" customWidth="1"/>
    <col min="11015" max="11015" width="10" style="286" customWidth="1"/>
    <col min="11016" max="11016" width="15.7109375" style="286" customWidth="1"/>
    <col min="11017" max="11017" width="17" style="286" customWidth="1"/>
    <col min="11018" max="11018" width="13.28515625" style="286" customWidth="1"/>
    <col min="11019" max="11019" width="11.5703125" style="286" customWidth="1"/>
    <col min="11020" max="11264" width="9" style="286"/>
    <col min="11265" max="11265" width="4.140625" style="286" customWidth="1"/>
    <col min="11266" max="11266" width="4.28515625" style="286" customWidth="1"/>
    <col min="11267" max="11267" width="13.5703125" style="286" customWidth="1"/>
    <col min="11268" max="11268" width="65" style="286" customWidth="1"/>
    <col min="11269" max="11269" width="6.7109375" style="286" customWidth="1"/>
    <col min="11270" max="11270" width="8.42578125" style="286" customWidth="1"/>
    <col min="11271" max="11271" width="10" style="286" customWidth="1"/>
    <col min="11272" max="11272" width="15.7109375" style="286" customWidth="1"/>
    <col min="11273" max="11273" width="17" style="286" customWidth="1"/>
    <col min="11274" max="11274" width="13.28515625" style="286" customWidth="1"/>
    <col min="11275" max="11275" width="11.5703125" style="286" customWidth="1"/>
    <col min="11276" max="11520" width="9" style="286"/>
    <col min="11521" max="11521" width="4.140625" style="286" customWidth="1"/>
    <col min="11522" max="11522" width="4.28515625" style="286" customWidth="1"/>
    <col min="11523" max="11523" width="13.5703125" style="286" customWidth="1"/>
    <col min="11524" max="11524" width="65" style="286" customWidth="1"/>
    <col min="11525" max="11525" width="6.7109375" style="286" customWidth="1"/>
    <col min="11526" max="11526" width="8.42578125" style="286" customWidth="1"/>
    <col min="11527" max="11527" width="10" style="286" customWidth="1"/>
    <col min="11528" max="11528" width="15.7109375" style="286" customWidth="1"/>
    <col min="11529" max="11529" width="17" style="286" customWidth="1"/>
    <col min="11530" max="11530" width="13.28515625" style="286" customWidth="1"/>
    <col min="11531" max="11531" width="11.5703125" style="286" customWidth="1"/>
    <col min="11532" max="11776" width="9" style="286"/>
    <col min="11777" max="11777" width="4.140625" style="286" customWidth="1"/>
    <col min="11778" max="11778" width="4.28515625" style="286" customWidth="1"/>
    <col min="11779" max="11779" width="13.5703125" style="286" customWidth="1"/>
    <col min="11780" max="11780" width="65" style="286" customWidth="1"/>
    <col min="11781" max="11781" width="6.7109375" style="286" customWidth="1"/>
    <col min="11782" max="11782" width="8.42578125" style="286" customWidth="1"/>
    <col min="11783" max="11783" width="10" style="286" customWidth="1"/>
    <col min="11784" max="11784" width="15.7109375" style="286" customWidth="1"/>
    <col min="11785" max="11785" width="17" style="286" customWidth="1"/>
    <col min="11786" max="11786" width="13.28515625" style="286" customWidth="1"/>
    <col min="11787" max="11787" width="11.5703125" style="286" customWidth="1"/>
    <col min="11788" max="12032" width="9" style="286"/>
    <col min="12033" max="12033" width="4.140625" style="286" customWidth="1"/>
    <col min="12034" max="12034" width="4.28515625" style="286" customWidth="1"/>
    <col min="12035" max="12035" width="13.5703125" style="286" customWidth="1"/>
    <col min="12036" max="12036" width="65" style="286" customWidth="1"/>
    <col min="12037" max="12037" width="6.7109375" style="286" customWidth="1"/>
    <col min="12038" max="12038" width="8.42578125" style="286" customWidth="1"/>
    <col min="12039" max="12039" width="10" style="286" customWidth="1"/>
    <col min="12040" max="12040" width="15.7109375" style="286" customWidth="1"/>
    <col min="12041" max="12041" width="17" style="286" customWidth="1"/>
    <col min="12042" max="12042" width="13.28515625" style="286" customWidth="1"/>
    <col min="12043" max="12043" width="11.5703125" style="286" customWidth="1"/>
    <col min="12044" max="12288" width="9" style="286"/>
    <col min="12289" max="12289" width="4.140625" style="286" customWidth="1"/>
    <col min="12290" max="12290" width="4.28515625" style="286" customWidth="1"/>
    <col min="12291" max="12291" width="13.5703125" style="286" customWidth="1"/>
    <col min="12292" max="12292" width="65" style="286" customWidth="1"/>
    <col min="12293" max="12293" width="6.7109375" style="286" customWidth="1"/>
    <col min="12294" max="12294" width="8.42578125" style="286" customWidth="1"/>
    <col min="12295" max="12295" width="10" style="286" customWidth="1"/>
    <col min="12296" max="12296" width="15.7109375" style="286" customWidth="1"/>
    <col min="12297" max="12297" width="17" style="286" customWidth="1"/>
    <col min="12298" max="12298" width="13.28515625" style="286" customWidth="1"/>
    <col min="12299" max="12299" width="11.5703125" style="286" customWidth="1"/>
    <col min="12300" max="12544" width="9" style="286"/>
    <col min="12545" max="12545" width="4.140625" style="286" customWidth="1"/>
    <col min="12546" max="12546" width="4.28515625" style="286" customWidth="1"/>
    <col min="12547" max="12547" width="13.5703125" style="286" customWidth="1"/>
    <col min="12548" max="12548" width="65" style="286" customWidth="1"/>
    <col min="12549" max="12549" width="6.7109375" style="286" customWidth="1"/>
    <col min="12550" max="12550" width="8.42578125" style="286" customWidth="1"/>
    <col min="12551" max="12551" width="10" style="286" customWidth="1"/>
    <col min="12552" max="12552" width="15.7109375" style="286" customWidth="1"/>
    <col min="12553" max="12553" width="17" style="286" customWidth="1"/>
    <col min="12554" max="12554" width="13.28515625" style="286" customWidth="1"/>
    <col min="12555" max="12555" width="11.5703125" style="286" customWidth="1"/>
    <col min="12556" max="12800" width="9" style="286"/>
    <col min="12801" max="12801" width="4.140625" style="286" customWidth="1"/>
    <col min="12802" max="12802" width="4.28515625" style="286" customWidth="1"/>
    <col min="12803" max="12803" width="13.5703125" style="286" customWidth="1"/>
    <col min="12804" max="12804" width="65" style="286" customWidth="1"/>
    <col min="12805" max="12805" width="6.7109375" style="286" customWidth="1"/>
    <col min="12806" max="12806" width="8.42578125" style="286" customWidth="1"/>
    <col min="12807" max="12807" width="10" style="286" customWidth="1"/>
    <col min="12808" max="12808" width="15.7109375" style="286" customWidth="1"/>
    <col min="12809" max="12809" width="17" style="286" customWidth="1"/>
    <col min="12810" max="12810" width="13.28515625" style="286" customWidth="1"/>
    <col min="12811" max="12811" width="11.5703125" style="286" customWidth="1"/>
    <col min="12812" max="13056" width="9" style="286"/>
    <col min="13057" max="13057" width="4.140625" style="286" customWidth="1"/>
    <col min="13058" max="13058" width="4.28515625" style="286" customWidth="1"/>
    <col min="13059" max="13059" width="13.5703125" style="286" customWidth="1"/>
    <col min="13060" max="13060" width="65" style="286" customWidth="1"/>
    <col min="13061" max="13061" width="6.7109375" style="286" customWidth="1"/>
    <col min="13062" max="13062" width="8.42578125" style="286" customWidth="1"/>
    <col min="13063" max="13063" width="10" style="286" customWidth="1"/>
    <col min="13064" max="13064" width="15.7109375" style="286" customWidth="1"/>
    <col min="13065" max="13065" width="17" style="286" customWidth="1"/>
    <col min="13066" max="13066" width="13.28515625" style="286" customWidth="1"/>
    <col min="13067" max="13067" width="11.5703125" style="286" customWidth="1"/>
    <col min="13068" max="13312" width="9" style="286"/>
    <col min="13313" max="13313" width="4.140625" style="286" customWidth="1"/>
    <col min="13314" max="13314" width="4.28515625" style="286" customWidth="1"/>
    <col min="13315" max="13315" width="13.5703125" style="286" customWidth="1"/>
    <col min="13316" max="13316" width="65" style="286" customWidth="1"/>
    <col min="13317" max="13317" width="6.7109375" style="286" customWidth="1"/>
    <col min="13318" max="13318" width="8.42578125" style="286" customWidth="1"/>
    <col min="13319" max="13319" width="10" style="286" customWidth="1"/>
    <col min="13320" max="13320" width="15.7109375" style="286" customWidth="1"/>
    <col min="13321" max="13321" width="17" style="286" customWidth="1"/>
    <col min="13322" max="13322" width="13.28515625" style="286" customWidth="1"/>
    <col min="13323" max="13323" width="11.5703125" style="286" customWidth="1"/>
    <col min="13324" max="13568" width="9" style="286"/>
    <col min="13569" max="13569" width="4.140625" style="286" customWidth="1"/>
    <col min="13570" max="13570" width="4.28515625" style="286" customWidth="1"/>
    <col min="13571" max="13571" width="13.5703125" style="286" customWidth="1"/>
    <col min="13572" max="13572" width="65" style="286" customWidth="1"/>
    <col min="13573" max="13573" width="6.7109375" style="286" customWidth="1"/>
    <col min="13574" max="13574" width="8.42578125" style="286" customWidth="1"/>
    <col min="13575" max="13575" width="10" style="286" customWidth="1"/>
    <col min="13576" max="13576" width="15.7109375" style="286" customWidth="1"/>
    <col min="13577" max="13577" width="17" style="286" customWidth="1"/>
    <col min="13578" max="13578" width="13.28515625" style="286" customWidth="1"/>
    <col min="13579" max="13579" width="11.5703125" style="286" customWidth="1"/>
    <col min="13580" max="13824" width="9" style="286"/>
    <col min="13825" max="13825" width="4.140625" style="286" customWidth="1"/>
    <col min="13826" max="13826" width="4.28515625" style="286" customWidth="1"/>
    <col min="13827" max="13827" width="13.5703125" style="286" customWidth="1"/>
    <col min="13828" max="13828" width="65" style="286" customWidth="1"/>
    <col min="13829" max="13829" width="6.7109375" style="286" customWidth="1"/>
    <col min="13830" max="13830" width="8.42578125" style="286" customWidth="1"/>
    <col min="13831" max="13831" width="10" style="286" customWidth="1"/>
    <col min="13832" max="13832" width="15.7109375" style="286" customWidth="1"/>
    <col min="13833" max="13833" width="17" style="286" customWidth="1"/>
    <col min="13834" max="13834" width="13.28515625" style="286" customWidth="1"/>
    <col min="13835" max="13835" width="11.5703125" style="286" customWidth="1"/>
    <col min="13836" max="14080" width="9" style="286"/>
    <col min="14081" max="14081" width="4.140625" style="286" customWidth="1"/>
    <col min="14082" max="14082" width="4.28515625" style="286" customWidth="1"/>
    <col min="14083" max="14083" width="13.5703125" style="286" customWidth="1"/>
    <col min="14084" max="14084" width="65" style="286" customWidth="1"/>
    <col min="14085" max="14085" width="6.7109375" style="286" customWidth="1"/>
    <col min="14086" max="14086" width="8.42578125" style="286" customWidth="1"/>
    <col min="14087" max="14087" width="10" style="286" customWidth="1"/>
    <col min="14088" max="14088" width="15.7109375" style="286" customWidth="1"/>
    <col min="14089" max="14089" width="17" style="286" customWidth="1"/>
    <col min="14090" max="14090" width="13.28515625" style="286" customWidth="1"/>
    <col min="14091" max="14091" width="11.5703125" style="286" customWidth="1"/>
    <col min="14092" max="14336" width="9" style="286"/>
    <col min="14337" max="14337" width="4.140625" style="286" customWidth="1"/>
    <col min="14338" max="14338" width="4.28515625" style="286" customWidth="1"/>
    <col min="14339" max="14339" width="13.5703125" style="286" customWidth="1"/>
    <col min="14340" max="14340" width="65" style="286" customWidth="1"/>
    <col min="14341" max="14341" width="6.7109375" style="286" customWidth="1"/>
    <col min="14342" max="14342" width="8.42578125" style="286" customWidth="1"/>
    <col min="14343" max="14343" width="10" style="286" customWidth="1"/>
    <col min="14344" max="14344" width="15.7109375" style="286" customWidth="1"/>
    <col min="14345" max="14345" width="17" style="286" customWidth="1"/>
    <col min="14346" max="14346" width="13.28515625" style="286" customWidth="1"/>
    <col min="14347" max="14347" width="11.5703125" style="286" customWidth="1"/>
    <col min="14348" max="14592" width="9" style="286"/>
    <col min="14593" max="14593" width="4.140625" style="286" customWidth="1"/>
    <col min="14594" max="14594" width="4.28515625" style="286" customWidth="1"/>
    <col min="14595" max="14595" width="13.5703125" style="286" customWidth="1"/>
    <col min="14596" max="14596" width="65" style="286" customWidth="1"/>
    <col min="14597" max="14597" width="6.7109375" style="286" customWidth="1"/>
    <col min="14598" max="14598" width="8.42578125" style="286" customWidth="1"/>
    <col min="14599" max="14599" width="10" style="286" customWidth="1"/>
    <col min="14600" max="14600" width="15.7109375" style="286" customWidth="1"/>
    <col min="14601" max="14601" width="17" style="286" customWidth="1"/>
    <col min="14602" max="14602" width="13.28515625" style="286" customWidth="1"/>
    <col min="14603" max="14603" width="11.5703125" style="286" customWidth="1"/>
    <col min="14604" max="14848" width="9" style="286"/>
    <col min="14849" max="14849" width="4.140625" style="286" customWidth="1"/>
    <col min="14850" max="14850" width="4.28515625" style="286" customWidth="1"/>
    <col min="14851" max="14851" width="13.5703125" style="286" customWidth="1"/>
    <col min="14852" max="14852" width="65" style="286" customWidth="1"/>
    <col min="14853" max="14853" width="6.7109375" style="286" customWidth="1"/>
    <col min="14854" max="14854" width="8.42578125" style="286" customWidth="1"/>
    <col min="14855" max="14855" width="10" style="286" customWidth="1"/>
    <col min="14856" max="14856" width="15.7109375" style="286" customWidth="1"/>
    <col min="14857" max="14857" width="17" style="286" customWidth="1"/>
    <col min="14858" max="14858" width="13.28515625" style="286" customWidth="1"/>
    <col min="14859" max="14859" width="11.5703125" style="286" customWidth="1"/>
    <col min="14860" max="15104" width="9" style="286"/>
    <col min="15105" max="15105" width="4.140625" style="286" customWidth="1"/>
    <col min="15106" max="15106" width="4.28515625" style="286" customWidth="1"/>
    <col min="15107" max="15107" width="13.5703125" style="286" customWidth="1"/>
    <col min="15108" max="15108" width="65" style="286" customWidth="1"/>
    <col min="15109" max="15109" width="6.7109375" style="286" customWidth="1"/>
    <col min="15110" max="15110" width="8.42578125" style="286" customWidth="1"/>
    <col min="15111" max="15111" width="10" style="286" customWidth="1"/>
    <col min="15112" max="15112" width="15.7109375" style="286" customWidth="1"/>
    <col min="15113" max="15113" width="17" style="286" customWidth="1"/>
    <col min="15114" max="15114" width="13.28515625" style="286" customWidth="1"/>
    <col min="15115" max="15115" width="11.5703125" style="286" customWidth="1"/>
    <col min="15116" max="15360" width="9" style="286"/>
    <col min="15361" max="15361" width="4.140625" style="286" customWidth="1"/>
    <col min="15362" max="15362" width="4.28515625" style="286" customWidth="1"/>
    <col min="15363" max="15363" width="13.5703125" style="286" customWidth="1"/>
    <col min="15364" max="15364" width="65" style="286" customWidth="1"/>
    <col min="15365" max="15365" width="6.7109375" style="286" customWidth="1"/>
    <col min="15366" max="15366" width="8.42578125" style="286" customWidth="1"/>
    <col min="15367" max="15367" width="10" style="286" customWidth="1"/>
    <col min="15368" max="15368" width="15.7109375" style="286" customWidth="1"/>
    <col min="15369" max="15369" width="17" style="286" customWidth="1"/>
    <col min="15370" max="15370" width="13.28515625" style="286" customWidth="1"/>
    <col min="15371" max="15371" width="11.5703125" style="286" customWidth="1"/>
    <col min="15372" max="15616" width="9" style="286"/>
    <col min="15617" max="15617" width="4.140625" style="286" customWidth="1"/>
    <col min="15618" max="15618" width="4.28515625" style="286" customWidth="1"/>
    <col min="15619" max="15619" width="13.5703125" style="286" customWidth="1"/>
    <col min="15620" max="15620" width="65" style="286" customWidth="1"/>
    <col min="15621" max="15621" width="6.7109375" style="286" customWidth="1"/>
    <col min="15622" max="15622" width="8.42578125" style="286" customWidth="1"/>
    <col min="15623" max="15623" width="10" style="286" customWidth="1"/>
    <col min="15624" max="15624" width="15.7109375" style="286" customWidth="1"/>
    <col min="15625" max="15625" width="17" style="286" customWidth="1"/>
    <col min="15626" max="15626" width="13.28515625" style="286" customWidth="1"/>
    <col min="15627" max="15627" width="11.5703125" style="286" customWidth="1"/>
    <col min="15628" max="15872" width="9" style="286"/>
    <col min="15873" max="15873" width="4.140625" style="286" customWidth="1"/>
    <col min="15874" max="15874" width="4.28515625" style="286" customWidth="1"/>
    <col min="15875" max="15875" width="13.5703125" style="286" customWidth="1"/>
    <col min="15876" max="15876" width="65" style="286" customWidth="1"/>
    <col min="15877" max="15877" width="6.7109375" style="286" customWidth="1"/>
    <col min="15878" max="15878" width="8.42578125" style="286" customWidth="1"/>
    <col min="15879" max="15879" width="10" style="286" customWidth="1"/>
    <col min="15880" max="15880" width="15.7109375" style="286" customWidth="1"/>
    <col min="15881" max="15881" width="17" style="286" customWidth="1"/>
    <col min="15882" max="15882" width="13.28515625" style="286" customWidth="1"/>
    <col min="15883" max="15883" width="11.5703125" style="286" customWidth="1"/>
    <col min="15884" max="16128" width="9" style="286"/>
    <col min="16129" max="16129" width="4.140625" style="286" customWidth="1"/>
    <col min="16130" max="16130" width="4.28515625" style="286" customWidth="1"/>
    <col min="16131" max="16131" width="13.5703125" style="286" customWidth="1"/>
    <col min="16132" max="16132" width="65" style="286" customWidth="1"/>
    <col min="16133" max="16133" width="6.7109375" style="286" customWidth="1"/>
    <col min="16134" max="16134" width="8.42578125" style="286" customWidth="1"/>
    <col min="16135" max="16135" width="10" style="286" customWidth="1"/>
    <col min="16136" max="16136" width="15.7109375" style="286" customWidth="1"/>
    <col min="16137" max="16137" width="17" style="286" customWidth="1"/>
    <col min="16138" max="16138" width="13.28515625" style="286" customWidth="1"/>
    <col min="16139" max="16139" width="11.5703125" style="286" customWidth="1"/>
    <col min="16140" max="16384" width="9" style="286"/>
  </cols>
  <sheetData>
    <row r="1" spans="1:256" ht="20.25" customHeight="1">
      <c r="A1" s="186" t="s">
        <v>875</v>
      </c>
      <c r="B1" s="81"/>
      <c r="C1" s="81"/>
      <c r="D1" s="81"/>
      <c r="E1" s="81"/>
      <c r="F1" s="81"/>
      <c r="G1" s="81"/>
      <c r="H1" s="81"/>
    </row>
    <row r="2" spans="1:256" ht="13.5" customHeight="1">
      <c r="A2" s="218" t="s">
        <v>410</v>
      </c>
      <c r="B2" s="287"/>
      <c r="C2" s="287"/>
      <c r="D2" s="287"/>
      <c r="E2" s="82"/>
      <c r="F2" s="82"/>
      <c r="G2" s="81"/>
      <c r="H2" s="81"/>
    </row>
    <row r="3" spans="1:256" ht="12.75" customHeight="1">
      <c r="A3" s="218" t="s">
        <v>351</v>
      </c>
      <c r="B3" s="287"/>
      <c r="C3" s="287"/>
      <c r="D3" s="287"/>
      <c r="E3" s="82"/>
      <c r="F3" s="82"/>
      <c r="G3" s="81"/>
      <c r="H3" s="81"/>
    </row>
    <row r="4" spans="1:256" ht="12.75" customHeight="1">
      <c r="A4" s="86" t="s">
        <v>363</v>
      </c>
      <c r="B4" s="288"/>
      <c r="C4" s="288"/>
      <c r="D4" s="288"/>
      <c r="E4" s="82"/>
      <c r="F4" s="82"/>
      <c r="G4" s="81"/>
      <c r="H4" s="81"/>
    </row>
    <row r="5" spans="1:256" ht="12.75" customHeight="1">
      <c r="A5" s="82" t="s">
        <v>277</v>
      </c>
      <c r="B5" s="82"/>
      <c r="C5" s="82"/>
      <c r="D5" s="82"/>
      <c r="E5" s="82"/>
      <c r="F5" s="82"/>
      <c r="G5" s="81"/>
      <c r="H5" s="81"/>
    </row>
    <row r="6" spans="1:256" ht="12.75" customHeight="1">
      <c r="A6" s="82"/>
      <c r="B6" s="82"/>
      <c r="C6" s="82"/>
      <c r="D6" s="82"/>
      <c r="E6" s="82"/>
      <c r="F6" s="82"/>
      <c r="G6" s="81"/>
      <c r="H6" s="81"/>
    </row>
    <row r="7" spans="1:256" ht="24.75" customHeight="1">
      <c r="A7" s="83" t="s">
        <v>81</v>
      </c>
      <c r="B7" s="83" t="s">
        <v>82</v>
      </c>
      <c r="C7" s="83" t="s">
        <v>83</v>
      </c>
      <c r="D7" s="83" t="s">
        <v>84</v>
      </c>
      <c r="E7" s="83" t="s">
        <v>85</v>
      </c>
      <c r="F7" s="83" t="s">
        <v>86</v>
      </c>
      <c r="G7" s="83" t="s">
        <v>87</v>
      </c>
      <c r="H7" s="83" t="s">
        <v>17</v>
      </c>
      <c r="I7" s="83" t="s">
        <v>39</v>
      </c>
    </row>
    <row r="8" spans="1:256" ht="12.75" customHeight="1">
      <c r="A8" s="83" t="s">
        <v>88</v>
      </c>
      <c r="B8" s="83" t="s">
        <v>89</v>
      </c>
      <c r="C8" s="83" t="s">
        <v>90</v>
      </c>
      <c r="D8" s="83" t="s">
        <v>91</v>
      </c>
      <c r="E8" s="83" t="s">
        <v>92</v>
      </c>
      <c r="F8" s="83" t="s">
        <v>93</v>
      </c>
      <c r="G8" s="83" t="s">
        <v>94</v>
      </c>
      <c r="H8" s="83">
        <v>8</v>
      </c>
      <c r="I8" s="83">
        <v>9</v>
      </c>
    </row>
    <row r="9" spans="1:256" ht="21" customHeight="1">
      <c r="A9" s="290"/>
      <c r="B9" s="291"/>
      <c r="C9" s="291" t="s">
        <v>108</v>
      </c>
      <c r="D9" s="291" t="s">
        <v>109</v>
      </c>
      <c r="E9" s="291"/>
      <c r="F9" s="292"/>
      <c r="G9" s="293"/>
      <c r="H9" s="293">
        <f>H10+H84+H95+H129</f>
        <v>0</v>
      </c>
      <c r="J9" s="922"/>
    </row>
    <row r="10" spans="1:256" ht="13.5" customHeight="1">
      <c r="A10" s="295"/>
      <c r="B10" s="296"/>
      <c r="C10" s="296">
        <v>1</v>
      </c>
      <c r="D10" s="296" t="s">
        <v>110</v>
      </c>
      <c r="E10" s="296"/>
      <c r="F10" s="297"/>
      <c r="G10" s="298"/>
      <c r="H10" s="298">
        <f>SUM(H11:H77)</f>
        <v>0</v>
      </c>
      <c r="I10" s="299"/>
      <c r="J10" s="289"/>
    </row>
    <row r="11" spans="1:256" s="471" customFormat="1" ht="13.5" customHeight="1">
      <c r="A11" s="492">
        <v>1</v>
      </c>
      <c r="B11" s="493">
        <v>221</v>
      </c>
      <c r="C11" s="493">
        <v>113107124</v>
      </c>
      <c r="D11" s="493" t="s">
        <v>493</v>
      </c>
      <c r="E11" s="493" t="s">
        <v>113</v>
      </c>
      <c r="F11" s="494">
        <f>SUM(F12)</f>
        <v>4.8</v>
      </c>
      <c r="G11" s="144"/>
      <c r="H11" s="495">
        <f>F11*G11</f>
        <v>0</v>
      </c>
      <c r="I11" s="496" t="s">
        <v>623</v>
      </c>
      <c r="J11" s="497"/>
      <c r="K11" s="498"/>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473"/>
      <c r="AU11" s="473"/>
      <c r="AV11" s="473"/>
      <c r="AW11" s="473"/>
      <c r="AX11" s="473"/>
      <c r="AY11" s="473"/>
      <c r="AZ11" s="473"/>
      <c r="BA11" s="473"/>
      <c r="BB11" s="473"/>
      <c r="BC11" s="473"/>
      <c r="BD11" s="473"/>
      <c r="BE11" s="473"/>
      <c r="BF11" s="473"/>
      <c r="BG11" s="473"/>
      <c r="BH11" s="473"/>
      <c r="BI11" s="473"/>
      <c r="BJ11" s="473"/>
      <c r="BK11" s="473"/>
      <c r="BL11" s="473"/>
      <c r="BM11" s="473"/>
      <c r="BN11" s="473"/>
      <c r="BO11" s="473"/>
      <c r="BP11" s="473"/>
      <c r="BQ11" s="473"/>
      <c r="BR11" s="473"/>
      <c r="BS11" s="473"/>
      <c r="BT11" s="473"/>
      <c r="BU11" s="473"/>
      <c r="BV11" s="473"/>
      <c r="BW11" s="473"/>
      <c r="BX11" s="473"/>
      <c r="BY11" s="473"/>
      <c r="BZ11" s="473"/>
      <c r="CA11" s="473"/>
      <c r="CB11" s="473"/>
      <c r="CC11" s="473"/>
      <c r="CD11" s="473"/>
      <c r="CE11" s="473"/>
      <c r="CF11" s="473"/>
      <c r="CG11" s="473"/>
      <c r="CH11" s="473"/>
      <c r="CI11" s="473"/>
      <c r="CJ11" s="473"/>
      <c r="CK11" s="473"/>
      <c r="CL11" s="473"/>
      <c r="CM11" s="473"/>
      <c r="CN11" s="473"/>
      <c r="CO11" s="473"/>
      <c r="CP11" s="473"/>
      <c r="CQ11" s="473"/>
      <c r="CR11" s="473"/>
      <c r="CS11" s="473"/>
      <c r="CT11" s="473"/>
      <c r="CU11" s="473"/>
      <c r="CV11" s="473"/>
      <c r="CW11" s="473"/>
      <c r="CX11" s="473"/>
      <c r="CY11" s="473"/>
      <c r="CZ11" s="473"/>
      <c r="DA11" s="473"/>
      <c r="DB11" s="473"/>
      <c r="DC11" s="473"/>
      <c r="DD11" s="473"/>
      <c r="DE11" s="473"/>
      <c r="DF11" s="473"/>
      <c r="DG11" s="473"/>
      <c r="DH11" s="473"/>
      <c r="DI11" s="473"/>
      <c r="DJ11" s="473"/>
      <c r="DK11" s="473"/>
      <c r="DL11" s="473"/>
      <c r="DM11" s="473"/>
      <c r="DN11" s="473"/>
      <c r="DO11" s="473"/>
      <c r="DP11" s="473"/>
      <c r="DQ11" s="473"/>
      <c r="DR11" s="473"/>
      <c r="DS11" s="473"/>
      <c r="DT11" s="473"/>
      <c r="DU11" s="473"/>
      <c r="DV11" s="473"/>
      <c r="DW11" s="473"/>
      <c r="DX11" s="473"/>
      <c r="DY11" s="473"/>
      <c r="DZ11" s="473"/>
      <c r="EA11" s="473"/>
      <c r="EB11" s="473"/>
      <c r="EC11" s="473"/>
      <c r="ED11" s="473"/>
      <c r="EE11" s="473"/>
      <c r="EF11" s="473"/>
      <c r="EG11" s="473"/>
      <c r="EH11" s="473"/>
      <c r="EI11" s="473"/>
      <c r="EJ11" s="473"/>
      <c r="EK11" s="473"/>
      <c r="EL11" s="473"/>
      <c r="EM11" s="473"/>
      <c r="EN11" s="473"/>
      <c r="EO11" s="473"/>
      <c r="EP11" s="473"/>
      <c r="EQ11" s="473"/>
      <c r="ER11" s="473"/>
      <c r="ES11" s="473"/>
      <c r="ET11" s="473"/>
      <c r="EU11" s="473"/>
      <c r="EV11" s="473"/>
      <c r="EW11" s="473"/>
      <c r="EX11" s="473"/>
      <c r="EY11" s="473"/>
      <c r="EZ11" s="473"/>
      <c r="FA11" s="473"/>
      <c r="FB11" s="473"/>
      <c r="FC11" s="473"/>
      <c r="FD11" s="473"/>
      <c r="FE11" s="473"/>
      <c r="FF11" s="473"/>
      <c r="FG11" s="473"/>
      <c r="FH11" s="473"/>
      <c r="FI11" s="473"/>
      <c r="FJ11" s="473"/>
      <c r="FK11" s="473"/>
      <c r="FL11" s="473"/>
      <c r="FM11" s="473"/>
      <c r="FN11" s="473"/>
      <c r="FO11" s="473"/>
      <c r="FP11" s="473"/>
      <c r="FQ11" s="473"/>
      <c r="FR11" s="473"/>
      <c r="FS11" s="473"/>
      <c r="FT11" s="473"/>
      <c r="FU11" s="473"/>
      <c r="FV11" s="473"/>
      <c r="FW11" s="473"/>
      <c r="FX11" s="473"/>
      <c r="FY11" s="473"/>
      <c r="FZ11" s="473"/>
      <c r="GA11" s="473"/>
      <c r="GB11" s="473"/>
      <c r="GC11" s="473"/>
      <c r="GD11" s="473"/>
      <c r="GE11" s="473"/>
      <c r="GF11" s="473"/>
      <c r="GG11" s="473"/>
      <c r="GH11" s="473"/>
      <c r="GI11" s="473"/>
      <c r="GJ11" s="473"/>
      <c r="GK11" s="473"/>
      <c r="GL11" s="473"/>
      <c r="GM11" s="473"/>
      <c r="GN11" s="473"/>
      <c r="GO11" s="473"/>
      <c r="GP11" s="473"/>
      <c r="GQ11" s="473"/>
      <c r="GR11" s="473"/>
      <c r="GS11" s="473"/>
      <c r="GT11" s="473"/>
      <c r="GU11" s="473"/>
      <c r="GV11" s="473"/>
      <c r="GW11" s="473"/>
      <c r="GX11" s="473"/>
      <c r="GY11" s="473"/>
      <c r="GZ11" s="473"/>
      <c r="HA11" s="473"/>
      <c r="HB11" s="473"/>
      <c r="HC11" s="473"/>
      <c r="HD11" s="473"/>
      <c r="HE11" s="473"/>
      <c r="HF11" s="473"/>
      <c r="HG11" s="473"/>
      <c r="HH11" s="473"/>
      <c r="HI11" s="473"/>
      <c r="HJ11" s="473"/>
      <c r="HK11" s="473"/>
      <c r="HL11" s="473"/>
      <c r="HM11" s="473"/>
      <c r="HN11" s="473"/>
      <c r="HO11" s="473"/>
      <c r="HP11" s="473"/>
      <c r="HQ11" s="473"/>
      <c r="HR11" s="473"/>
      <c r="HS11" s="473"/>
      <c r="HT11" s="473"/>
      <c r="HU11" s="473"/>
      <c r="HV11" s="473"/>
      <c r="HW11" s="473"/>
      <c r="HX11" s="473"/>
      <c r="HY11" s="473"/>
      <c r="HZ11" s="473"/>
      <c r="IA11" s="473"/>
      <c r="IB11" s="473"/>
      <c r="IC11" s="473"/>
      <c r="ID11" s="473"/>
      <c r="IE11" s="473"/>
      <c r="IF11" s="473"/>
      <c r="IG11" s="473"/>
      <c r="IH11" s="473"/>
      <c r="II11" s="473"/>
      <c r="IJ11" s="473"/>
      <c r="IK11" s="473"/>
      <c r="IL11" s="473"/>
      <c r="IM11" s="473"/>
      <c r="IN11" s="473"/>
      <c r="IO11" s="473"/>
      <c r="IP11" s="473"/>
      <c r="IQ11" s="473"/>
      <c r="IR11" s="473"/>
      <c r="IS11" s="473"/>
      <c r="IT11" s="473"/>
      <c r="IU11" s="473"/>
      <c r="IV11" s="473"/>
    </row>
    <row r="12" spans="1:256" s="471" customFormat="1" ht="27" customHeight="1">
      <c r="A12" s="499"/>
      <c r="B12" s="414"/>
      <c r="C12" s="403"/>
      <c r="D12" s="403" t="s">
        <v>669</v>
      </c>
      <c r="E12" s="403"/>
      <c r="F12" s="500">
        <f>(4.8*1)</f>
        <v>4.8</v>
      </c>
      <c r="G12" s="426"/>
      <c r="H12" s="426"/>
      <c r="I12" s="501"/>
      <c r="J12" s="855"/>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3"/>
      <c r="AY12" s="473"/>
      <c r="AZ12" s="473"/>
      <c r="BA12" s="473"/>
      <c r="BB12" s="473"/>
      <c r="BC12" s="473"/>
      <c r="BD12" s="473"/>
      <c r="BE12" s="473"/>
      <c r="BF12" s="473"/>
      <c r="BG12" s="473"/>
      <c r="BH12" s="473"/>
      <c r="BI12" s="473"/>
      <c r="BJ12" s="473"/>
      <c r="BK12" s="473"/>
      <c r="BL12" s="473"/>
      <c r="BM12" s="473"/>
      <c r="BN12" s="473"/>
      <c r="BO12" s="473"/>
      <c r="BP12" s="473"/>
      <c r="BQ12" s="473"/>
      <c r="BR12" s="473"/>
      <c r="BS12" s="473"/>
      <c r="BT12" s="473"/>
      <c r="BU12" s="473"/>
      <c r="BV12" s="473"/>
      <c r="BW12" s="473"/>
      <c r="BX12" s="473"/>
      <c r="BY12" s="473"/>
      <c r="BZ12" s="473"/>
      <c r="CA12" s="473"/>
      <c r="CB12" s="473"/>
      <c r="CC12" s="473"/>
      <c r="CD12" s="473"/>
      <c r="CE12" s="473"/>
      <c r="CF12" s="473"/>
      <c r="CG12" s="473"/>
      <c r="CH12" s="473"/>
      <c r="CI12" s="473"/>
      <c r="CJ12" s="473"/>
      <c r="CK12" s="473"/>
      <c r="CL12" s="473"/>
      <c r="CM12" s="473"/>
      <c r="CN12" s="473"/>
      <c r="CO12" s="473"/>
      <c r="CP12" s="473"/>
      <c r="CQ12" s="473"/>
      <c r="CR12" s="473"/>
      <c r="CS12" s="473"/>
      <c r="CT12" s="473"/>
      <c r="CU12" s="473"/>
      <c r="CV12" s="473"/>
      <c r="CW12" s="473"/>
      <c r="CX12" s="473"/>
      <c r="CY12" s="473"/>
      <c r="CZ12" s="473"/>
      <c r="DA12" s="473"/>
      <c r="DB12" s="473"/>
      <c r="DC12" s="473"/>
      <c r="DD12" s="473"/>
      <c r="DE12" s="473"/>
      <c r="DF12" s="473"/>
      <c r="DG12" s="473"/>
      <c r="DH12" s="473"/>
      <c r="DI12" s="473"/>
      <c r="DJ12" s="473"/>
      <c r="DK12" s="473"/>
      <c r="DL12" s="473"/>
      <c r="DM12" s="473"/>
      <c r="DN12" s="473"/>
      <c r="DO12" s="473"/>
      <c r="DP12" s="473"/>
      <c r="DQ12" s="473"/>
      <c r="DR12" s="473"/>
      <c r="DS12" s="473"/>
      <c r="DT12" s="473"/>
      <c r="DU12" s="473"/>
      <c r="DV12" s="473"/>
      <c r="DW12" s="473"/>
      <c r="DX12" s="473"/>
      <c r="DY12" s="473"/>
      <c r="DZ12" s="473"/>
      <c r="EA12" s="473"/>
      <c r="EB12" s="473"/>
      <c r="EC12" s="473"/>
      <c r="ED12" s="473"/>
      <c r="EE12" s="473"/>
      <c r="EF12" s="473"/>
      <c r="EG12" s="473"/>
      <c r="EH12" s="473"/>
      <c r="EI12" s="473"/>
      <c r="EJ12" s="473"/>
      <c r="EK12" s="473"/>
      <c r="EL12" s="473"/>
      <c r="EM12" s="473"/>
      <c r="EN12" s="473"/>
      <c r="EO12" s="473"/>
      <c r="EP12" s="473"/>
      <c r="EQ12" s="473"/>
      <c r="ER12" s="473"/>
      <c r="ES12" s="473"/>
      <c r="ET12" s="473"/>
      <c r="EU12" s="473"/>
      <c r="EV12" s="473"/>
      <c r="EW12" s="473"/>
      <c r="EX12" s="473"/>
      <c r="EY12" s="473"/>
      <c r="EZ12" s="473"/>
      <c r="FA12" s="473"/>
      <c r="FB12" s="473"/>
      <c r="FC12" s="473"/>
      <c r="FD12" s="473"/>
      <c r="FE12" s="473"/>
      <c r="FF12" s="473"/>
      <c r="FG12" s="473"/>
      <c r="FH12" s="473"/>
      <c r="FI12" s="473"/>
      <c r="FJ12" s="473"/>
      <c r="FK12" s="473"/>
      <c r="FL12" s="473"/>
      <c r="FM12" s="473"/>
      <c r="FN12" s="473"/>
      <c r="FO12" s="473"/>
      <c r="FP12" s="473"/>
      <c r="FQ12" s="473"/>
      <c r="FR12" s="473"/>
      <c r="FS12" s="473"/>
      <c r="FT12" s="473"/>
      <c r="FU12" s="473"/>
      <c r="FV12" s="473"/>
      <c r="FW12" s="473"/>
      <c r="FX12" s="473"/>
      <c r="FY12" s="473"/>
      <c r="FZ12" s="473"/>
      <c r="GA12" s="473"/>
      <c r="GB12" s="473"/>
      <c r="GC12" s="473"/>
      <c r="GD12" s="473"/>
      <c r="GE12" s="473"/>
      <c r="GF12" s="473"/>
      <c r="GG12" s="473"/>
      <c r="GH12" s="473"/>
      <c r="GI12" s="473"/>
      <c r="GJ12" s="473"/>
      <c r="GK12" s="473"/>
      <c r="GL12" s="473"/>
      <c r="GM12" s="473"/>
      <c r="GN12" s="473"/>
      <c r="GO12" s="473"/>
      <c r="GP12" s="473"/>
      <c r="GQ12" s="473"/>
      <c r="GR12" s="473"/>
      <c r="GS12" s="473"/>
      <c r="GT12" s="473"/>
      <c r="GU12" s="473"/>
      <c r="GV12" s="473"/>
      <c r="GW12" s="473"/>
      <c r="GX12" s="473"/>
      <c r="GY12" s="473"/>
      <c r="GZ12" s="473"/>
      <c r="HA12" s="473"/>
      <c r="HB12" s="473"/>
      <c r="HC12" s="473"/>
      <c r="HD12" s="473"/>
      <c r="HE12" s="473"/>
      <c r="HF12" s="473"/>
      <c r="HG12" s="473"/>
      <c r="HH12" s="473"/>
      <c r="HI12" s="473"/>
      <c r="HJ12" s="473"/>
      <c r="HK12" s="473"/>
      <c r="HL12" s="473"/>
      <c r="HM12" s="473"/>
      <c r="HN12" s="473"/>
      <c r="HO12" s="473"/>
      <c r="HP12" s="473"/>
      <c r="HQ12" s="473"/>
      <c r="HR12" s="473"/>
      <c r="HS12" s="473"/>
      <c r="HT12" s="473"/>
      <c r="HU12" s="473"/>
      <c r="HV12" s="473"/>
      <c r="HW12" s="473"/>
      <c r="HX12" s="473"/>
      <c r="HY12" s="473"/>
      <c r="HZ12" s="473"/>
      <c r="IA12" s="473"/>
      <c r="IB12" s="473"/>
      <c r="IC12" s="473"/>
      <c r="ID12" s="473"/>
      <c r="IE12" s="473"/>
      <c r="IF12" s="473"/>
      <c r="IG12" s="473"/>
      <c r="IH12" s="473"/>
      <c r="II12" s="473"/>
      <c r="IJ12" s="473"/>
      <c r="IK12" s="473"/>
      <c r="IL12" s="473"/>
      <c r="IM12" s="473"/>
      <c r="IN12" s="473"/>
      <c r="IO12" s="473"/>
      <c r="IP12" s="473"/>
      <c r="IQ12" s="473"/>
      <c r="IR12" s="473"/>
      <c r="IS12" s="473"/>
      <c r="IT12" s="473"/>
      <c r="IU12" s="473"/>
      <c r="IV12" s="473"/>
    </row>
    <row r="13" spans="1:256" s="471" customFormat="1" ht="13.5" customHeight="1">
      <c r="A13" s="492">
        <v>2</v>
      </c>
      <c r="B13" s="493">
        <v>221</v>
      </c>
      <c r="C13" s="493">
        <v>113107144</v>
      </c>
      <c r="D13" s="493" t="s">
        <v>411</v>
      </c>
      <c r="E13" s="493" t="s">
        <v>113</v>
      </c>
      <c r="F13" s="494">
        <f>SUM(F14:F14)</f>
        <v>4.8</v>
      </c>
      <c r="G13" s="144"/>
      <c r="H13" s="495">
        <f>F13*G13</f>
        <v>0</v>
      </c>
      <c r="I13" s="496" t="s">
        <v>623</v>
      </c>
      <c r="J13" s="497"/>
      <c r="K13" s="498"/>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73"/>
      <c r="AO13" s="473"/>
      <c r="AP13" s="473"/>
      <c r="AQ13" s="473"/>
      <c r="AR13" s="473"/>
      <c r="AS13" s="473"/>
      <c r="AT13" s="473"/>
      <c r="AU13" s="473"/>
      <c r="AV13" s="473"/>
      <c r="AW13" s="473"/>
      <c r="AX13" s="473"/>
      <c r="AY13" s="473"/>
      <c r="AZ13" s="473"/>
      <c r="BA13" s="473"/>
      <c r="BB13" s="473"/>
      <c r="BC13" s="473"/>
      <c r="BD13" s="473"/>
      <c r="BE13" s="473"/>
      <c r="BF13" s="473"/>
      <c r="BG13" s="473"/>
      <c r="BH13" s="473"/>
      <c r="BI13" s="473"/>
      <c r="BJ13" s="473"/>
      <c r="BK13" s="473"/>
      <c r="BL13" s="473"/>
      <c r="BM13" s="473"/>
      <c r="BN13" s="473"/>
      <c r="BO13" s="473"/>
      <c r="BP13" s="473"/>
      <c r="BQ13" s="473"/>
      <c r="BR13" s="473"/>
      <c r="BS13" s="473"/>
      <c r="BT13" s="473"/>
      <c r="BU13" s="473"/>
      <c r="BV13" s="473"/>
      <c r="BW13" s="473"/>
      <c r="BX13" s="473"/>
      <c r="BY13" s="473"/>
      <c r="BZ13" s="473"/>
      <c r="CA13" s="473"/>
      <c r="CB13" s="473"/>
      <c r="CC13" s="473"/>
      <c r="CD13" s="473"/>
      <c r="CE13" s="473"/>
      <c r="CF13" s="473"/>
      <c r="CG13" s="473"/>
      <c r="CH13" s="473"/>
      <c r="CI13" s="473"/>
      <c r="CJ13" s="473"/>
      <c r="CK13" s="473"/>
      <c r="CL13" s="473"/>
      <c r="CM13" s="473"/>
      <c r="CN13" s="473"/>
      <c r="CO13" s="473"/>
      <c r="CP13" s="473"/>
      <c r="CQ13" s="473"/>
      <c r="CR13" s="473"/>
      <c r="CS13" s="473"/>
      <c r="CT13" s="473"/>
      <c r="CU13" s="473"/>
      <c r="CV13" s="473"/>
      <c r="CW13" s="473"/>
      <c r="CX13" s="473"/>
      <c r="CY13" s="473"/>
      <c r="CZ13" s="473"/>
      <c r="DA13" s="473"/>
      <c r="DB13" s="473"/>
      <c r="DC13" s="473"/>
      <c r="DD13" s="473"/>
      <c r="DE13" s="473"/>
      <c r="DF13" s="473"/>
      <c r="DG13" s="473"/>
      <c r="DH13" s="473"/>
      <c r="DI13" s="473"/>
      <c r="DJ13" s="473"/>
      <c r="DK13" s="473"/>
      <c r="DL13" s="473"/>
      <c r="DM13" s="473"/>
      <c r="DN13" s="473"/>
      <c r="DO13" s="473"/>
      <c r="DP13" s="473"/>
      <c r="DQ13" s="473"/>
      <c r="DR13" s="473"/>
      <c r="DS13" s="473"/>
      <c r="DT13" s="473"/>
      <c r="DU13" s="473"/>
      <c r="DV13" s="473"/>
      <c r="DW13" s="473"/>
      <c r="DX13" s="473"/>
      <c r="DY13" s="473"/>
      <c r="DZ13" s="473"/>
      <c r="EA13" s="473"/>
      <c r="EB13" s="473"/>
      <c r="EC13" s="473"/>
      <c r="ED13" s="473"/>
      <c r="EE13" s="473"/>
      <c r="EF13" s="473"/>
      <c r="EG13" s="473"/>
      <c r="EH13" s="473"/>
      <c r="EI13" s="473"/>
      <c r="EJ13" s="473"/>
      <c r="EK13" s="473"/>
      <c r="EL13" s="473"/>
      <c r="EM13" s="473"/>
      <c r="EN13" s="473"/>
      <c r="EO13" s="473"/>
      <c r="EP13" s="473"/>
      <c r="EQ13" s="473"/>
      <c r="ER13" s="473"/>
      <c r="ES13" s="473"/>
      <c r="ET13" s="473"/>
      <c r="EU13" s="473"/>
      <c r="EV13" s="473"/>
      <c r="EW13" s="473"/>
      <c r="EX13" s="473"/>
      <c r="EY13" s="473"/>
      <c r="EZ13" s="473"/>
      <c r="FA13" s="473"/>
      <c r="FB13" s="473"/>
      <c r="FC13" s="473"/>
      <c r="FD13" s="473"/>
      <c r="FE13" s="473"/>
      <c r="FF13" s="473"/>
      <c r="FG13" s="473"/>
      <c r="FH13" s="473"/>
      <c r="FI13" s="473"/>
      <c r="FJ13" s="473"/>
      <c r="FK13" s="473"/>
      <c r="FL13" s="473"/>
      <c r="FM13" s="473"/>
      <c r="FN13" s="473"/>
      <c r="FO13" s="473"/>
      <c r="FP13" s="473"/>
      <c r="FQ13" s="473"/>
      <c r="FR13" s="473"/>
      <c r="FS13" s="473"/>
      <c r="FT13" s="473"/>
      <c r="FU13" s="473"/>
      <c r="FV13" s="473"/>
      <c r="FW13" s="473"/>
      <c r="FX13" s="473"/>
      <c r="FY13" s="473"/>
      <c r="FZ13" s="473"/>
      <c r="GA13" s="473"/>
      <c r="GB13" s="473"/>
      <c r="GC13" s="473"/>
      <c r="GD13" s="473"/>
      <c r="GE13" s="473"/>
      <c r="GF13" s="473"/>
      <c r="GG13" s="473"/>
      <c r="GH13" s="473"/>
      <c r="GI13" s="473"/>
      <c r="GJ13" s="473"/>
      <c r="GK13" s="473"/>
      <c r="GL13" s="473"/>
      <c r="GM13" s="473"/>
      <c r="GN13" s="473"/>
      <c r="GO13" s="473"/>
      <c r="GP13" s="473"/>
      <c r="GQ13" s="473"/>
      <c r="GR13" s="473"/>
      <c r="GS13" s="473"/>
      <c r="GT13" s="473"/>
      <c r="GU13" s="473"/>
      <c r="GV13" s="473"/>
      <c r="GW13" s="473"/>
      <c r="GX13" s="473"/>
      <c r="GY13" s="473"/>
      <c r="GZ13" s="473"/>
      <c r="HA13" s="473"/>
      <c r="HB13" s="473"/>
      <c r="HC13" s="473"/>
      <c r="HD13" s="473"/>
      <c r="HE13" s="473"/>
      <c r="HF13" s="473"/>
      <c r="HG13" s="473"/>
      <c r="HH13" s="473"/>
      <c r="HI13" s="473"/>
      <c r="HJ13" s="473"/>
      <c r="HK13" s="473"/>
      <c r="HL13" s="473"/>
      <c r="HM13" s="473"/>
      <c r="HN13" s="473"/>
      <c r="HO13" s="473"/>
      <c r="HP13" s="473"/>
      <c r="HQ13" s="473"/>
      <c r="HR13" s="473"/>
      <c r="HS13" s="473"/>
      <c r="HT13" s="473"/>
      <c r="HU13" s="473"/>
      <c r="HV13" s="473"/>
      <c r="HW13" s="473"/>
      <c r="HX13" s="473"/>
      <c r="HY13" s="473"/>
      <c r="HZ13" s="473"/>
      <c r="IA13" s="473"/>
      <c r="IB13" s="473"/>
      <c r="IC13" s="473"/>
      <c r="ID13" s="473"/>
      <c r="IE13" s="473"/>
      <c r="IF13" s="473"/>
      <c r="IG13" s="473"/>
      <c r="IH13" s="473"/>
      <c r="II13" s="473"/>
      <c r="IJ13" s="473"/>
      <c r="IK13" s="473"/>
      <c r="IL13" s="473"/>
      <c r="IM13" s="473"/>
      <c r="IN13" s="473"/>
      <c r="IO13" s="473"/>
      <c r="IP13" s="473"/>
      <c r="IQ13" s="473"/>
      <c r="IR13" s="473"/>
      <c r="IS13" s="473"/>
      <c r="IT13" s="473"/>
      <c r="IU13" s="473"/>
      <c r="IV13" s="473"/>
    </row>
    <row r="14" spans="1:256" s="471" customFormat="1" ht="27" customHeight="1">
      <c r="A14" s="499"/>
      <c r="B14" s="414"/>
      <c r="C14" s="403"/>
      <c r="D14" s="502" t="s">
        <v>670</v>
      </c>
      <c r="E14" s="403"/>
      <c r="F14" s="500">
        <f>(4.8*1)</f>
        <v>4.8</v>
      </c>
      <c r="G14" s="426"/>
      <c r="H14" s="426"/>
      <c r="I14" s="501"/>
      <c r="J14" s="497"/>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73"/>
      <c r="AO14" s="473"/>
      <c r="AP14" s="473"/>
      <c r="AQ14" s="473"/>
      <c r="AR14" s="473"/>
      <c r="AS14" s="473"/>
      <c r="AT14" s="473"/>
      <c r="AU14" s="473"/>
      <c r="AV14" s="473"/>
      <c r="AW14" s="473"/>
      <c r="AX14" s="473"/>
      <c r="AY14" s="473"/>
      <c r="AZ14" s="473"/>
      <c r="BA14" s="473"/>
      <c r="BB14" s="473"/>
      <c r="BC14" s="473"/>
      <c r="BD14" s="473"/>
      <c r="BE14" s="473"/>
      <c r="BF14" s="473"/>
      <c r="BG14" s="473"/>
      <c r="BH14" s="473"/>
      <c r="BI14" s="473"/>
      <c r="BJ14" s="473"/>
      <c r="BK14" s="473"/>
      <c r="BL14" s="473"/>
      <c r="BM14" s="473"/>
      <c r="BN14" s="473"/>
      <c r="BO14" s="473"/>
      <c r="BP14" s="473"/>
      <c r="BQ14" s="473"/>
      <c r="BR14" s="473"/>
      <c r="BS14" s="473"/>
      <c r="BT14" s="473"/>
      <c r="BU14" s="473"/>
      <c r="BV14" s="473"/>
      <c r="BW14" s="473"/>
      <c r="BX14" s="473"/>
      <c r="BY14" s="473"/>
      <c r="BZ14" s="473"/>
      <c r="CA14" s="473"/>
      <c r="CB14" s="473"/>
      <c r="CC14" s="473"/>
      <c r="CD14" s="473"/>
      <c r="CE14" s="473"/>
      <c r="CF14" s="473"/>
      <c r="CG14" s="473"/>
      <c r="CH14" s="473"/>
      <c r="CI14" s="473"/>
      <c r="CJ14" s="473"/>
      <c r="CK14" s="473"/>
      <c r="CL14" s="473"/>
      <c r="CM14" s="473"/>
      <c r="CN14" s="473"/>
      <c r="CO14" s="473"/>
      <c r="CP14" s="473"/>
      <c r="CQ14" s="473"/>
      <c r="CR14" s="473"/>
      <c r="CS14" s="473"/>
      <c r="CT14" s="473"/>
      <c r="CU14" s="473"/>
      <c r="CV14" s="473"/>
      <c r="CW14" s="473"/>
      <c r="CX14" s="473"/>
      <c r="CY14" s="473"/>
      <c r="CZ14" s="473"/>
      <c r="DA14" s="473"/>
      <c r="DB14" s="473"/>
      <c r="DC14" s="473"/>
      <c r="DD14" s="473"/>
      <c r="DE14" s="473"/>
      <c r="DF14" s="473"/>
      <c r="DG14" s="473"/>
      <c r="DH14" s="473"/>
      <c r="DI14" s="473"/>
      <c r="DJ14" s="473"/>
      <c r="DK14" s="473"/>
      <c r="DL14" s="473"/>
      <c r="DM14" s="473"/>
      <c r="DN14" s="473"/>
      <c r="DO14" s="473"/>
      <c r="DP14" s="473"/>
      <c r="DQ14" s="473"/>
      <c r="DR14" s="473"/>
      <c r="DS14" s="473"/>
      <c r="DT14" s="473"/>
      <c r="DU14" s="473"/>
      <c r="DV14" s="473"/>
      <c r="DW14" s="473"/>
      <c r="DX14" s="473"/>
      <c r="DY14" s="473"/>
      <c r="DZ14" s="473"/>
      <c r="EA14" s="473"/>
      <c r="EB14" s="473"/>
      <c r="EC14" s="473"/>
      <c r="ED14" s="473"/>
      <c r="EE14" s="473"/>
      <c r="EF14" s="473"/>
      <c r="EG14" s="473"/>
      <c r="EH14" s="473"/>
      <c r="EI14" s="473"/>
      <c r="EJ14" s="473"/>
      <c r="EK14" s="473"/>
      <c r="EL14" s="473"/>
      <c r="EM14" s="473"/>
      <c r="EN14" s="473"/>
      <c r="EO14" s="473"/>
      <c r="EP14" s="473"/>
      <c r="EQ14" s="473"/>
      <c r="ER14" s="473"/>
      <c r="ES14" s="473"/>
      <c r="ET14" s="473"/>
      <c r="EU14" s="473"/>
      <c r="EV14" s="473"/>
      <c r="EW14" s="473"/>
      <c r="EX14" s="473"/>
      <c r="EY14" s="473"/>
      <c r="EZ14" s="473"/>
      <c r="FA14" s="473"/>
      <c r="FB14" s="473"/>
      <c r="FC14" s="473"/>
      <c r="FD14" s="473"/>
      <c r="FE14" s="473"/>
      <c r="FF14" s="473"/>
      <c r="FG14" s="473"/>
      <c r="FH14" s="473"/>
      <c r="FI14" s="473"/>
      <c r="FJ14" s="473"/>
      <c r="FK14" s="473"/>
      <c r="FL14" s="473"/>
      <c r="FM14" s="473"/>
      <c r="FN14" s="473"/>
      <c r="FO14" s="473"/>
      <c r="FP14" s="473"/>
      <c r="FQ14" s="473"/>
      <c r="FR14" s="473"/>
      <c r="FS14" s="473"/>
      <c r="FT14" s="473"/>
      <c r="FU14" s="473"/>
      <c r="FV14" s="473"/>
      <c r="FW14" s="473"/>
      <c r="FX14" s="473"/>
      <c r="FY14" s="473"/>
      <c r="FZ14" s="473"/>
      <c r="GA14" s="473"/>
      <c r="GB14" s="473"/>
      <c r="GC14" s="473"/>
      <c r="GD14" s="473"/>
      <c r="GE14" s="473"/>
      <c r="GF14" s="473"/>
      <c r="GG14" s="473"/>
      <c r="GH14" s="473"/>
      <c r="GI14" s="473"/>
      <c r="GJ14" s="473"/>
      <c r="GK14" s="473"/>
      <c r="GL14" s="473"/>
      <c r="GM14" s="473"/>
      <c r="GN14" s="473"/>
      <c r="GO14" s="473"/>
      <c r="GP14" s="473"/>
      <c r="GQ14" s="473"/>
      <c r="GR14" s="473"/>
      <c r="GS14" s="473"/>
      <c r="GT14" s="473"/>
      <c r="GU14" s="473"/>
      <c r="GV14" s="473"/>
      <c r="GW14" s="473"/>
      <c r="GX14" s="473"/>
      <c r="GY14" s="473"/>
      <c r="GZ14" s="473"/>
      <c r="HA14" s="473"/>
      <c r="HB14" s="473"/>
      <c r="HC14" s="473"/>
      <c r="HD14" s="473"/>
      <c r="HE14" s="473"/>
      <c r="HF14" s="473"/>
      <c r="HG14" s="473"/>
      <c r="HH14" s="473"/>
      <c r="HI14" s="473"/>
      <c r="HJ14" s="473"/>
      <c r="HK14" s="473"/>
      <c r="HL14" s="473"/>
      <c r="HM14" s="473"/>
      <c r="HN14" s="473"/>
      <c r="HO14" s="473"/>
      <c r="HP14" s="473"/>
      <c r="HQ14" s="473"/>
      <c r="HR14" s="473"/>
      <c r="HS14" s="473"/>
      <c r="HT14" s="473"/>
      <c r="HU14" s="473"/>
      <c r="HV14" s="473"/>
      <c r="HW14" s="473"/>
      <c r="HX14" s="473"/>
      <c r="HY14" s="473"/>
      <c r="HZ14" s="473"/>
      <c r="IA14" s="473"/>
      <c r="IB14" s="473"/>
      <c r="IC14" s="473"/>
      <c r="ID14" s="473"/>
      <c r="IE14" s="473"/>
      <c r="IF14" s="473"/>
      <c r="IG14" s="473"/>
      <c r="IH14" s="473"/>
      <c r="II14" s="473"/>
      <c r="IJ14" s="473"/>
      <c r="IK14" s="473"/>
      <c r="IL14" s="473"/>
      <c r="IM14" s="473"/>
      <c r="IN14" s="473"/>
      <c r="IO14" s="473"/>
      <c r="IP14" s="473"/>
      <c r="IQ14" s="473"/>
      <c r="IR14" s="473"/>
      <c r="IS14" s="473"/>
      <c r="IT14" s="473"/>
      <c r="IU14" s="473"/>
      <c r="IV14" s="473"/>
    </row>
    <row r="15" spans="1:256" s="85" customFormat="1" ht="13.5" customHeight="1">
      <c r="A15" s="101" t="s">
        <v>90</v>
      </c>
      <c r="B15" s="142" t="s">
        <v>170</v>
      </c>
      <c r="C15" s="99">
        <v>113204111</v>
      </c>
      <c r="D15" s="99" t="s">
        <v>167</v>
      </c>
      <c r="E15" s="99" t="s">
        <v>164</v>
      </c>
      <c r="F15" s="92">
        <f>F16</f>
        <v>2</v>
      </c>
      <c r="G15" s="789"/>
      <c r="H15" s="148">
        <f>F15*G15</f>
        <v>0</v>
      </c>
      <c r="I15" s="100" t="s">
        <v>623</v>
      </c>
      <c r="J15" s="503"/>
      <c r="L15" s="504"/>
      <c r="M15" s="505"/>
    </row>
    <row r="16" spans="1:256" s="85" customFormat="1" ht="13.5" customHeight="1">
      <c r="A16" s="101"/>
      <c r="B16" s="142"/>
      <c r="C16" s="99"/>
      <c r="D16" s="102" t="s">
        <v>412</v>
      </c>
      <c r="E16" s="99"/>
      <c r="F16" s="103">
        <f>2</f>
        <v>2</v>
      </c>
      <c r="G16" s="148"/>
      <c r="H16" s="148"/>
      <c r="I16" s="100"/>
      <c r="L16" s="504"/>
    </row>
    <row r="17" spans="1:11" s="473" customFormat="1" ht="13.5" customHeight="1">
      <c r="A17" s="499"/>
      <c r="B17" s="414"/>
      <c r="C17" s="403"/>
      <c r="D17" s="403" t="s">
        <v>166</v>
      </c>
      <c r="E17" s="403"/>
      <c r="F17" s="500"/>
      <c r="G17" s="426"/>
      <c r="H17" s="426"/>
      <c r="I17" s="501"/>
      <c r="J17" s="497"/>
      <c r="K17" s="498"/>
    </row>
    <row r="18" spans="1:11" s="471" customFormat="1" ht="13.5" customHeight="1">
      <c r="A18" s="492">
        <v>4</v>
      </c>
      <c r="B18" s="493" t="s">
        <v>111</v>
      </c>
      <c r="C18" s="493">
        <v>115101201</v>
      </c>
      <c r="D18" s="493" t="s">
        <v>254</v>
      </c>
      <c r="E18" s="493" t="s">
        <v>252</v>
      </c>
      <c r="F18" s="494">
        <v>16</v>
      </c>
      <c r="G18" s="144"/>
      <c r="H18" s="495">
        <f t="shared" ref="H18:H26" si="0">F18*G18</f>
        <v>0</v>
      </c>
      <c r="I18" s="506" t="s">
        <v>623</v>
      </c>
    </row>
    <row r="19" spans="1:11" s="471" customFormat="1" ht="13.5" customHeight="1">
      <c r="A19" s="492">
        <v>5</v>
      </c>
      <c r="B19" s="493" t="s">
        <v>111</v>
      </c>
      <c r="C19" s="493">
        <v>115101301</v>
      </c>
      <c r="D19" s="493" t="s">
        <v>255</v>
      </c>
      <c r="E19" s="493" t="s">
        <v>256</v>
      </c>
      <c r="F19" s="494">
        <v>2</v>
      </c>
      <c r="G19" s="144"/>
      <c r="H19" s="495">
        <f t="shared" si="0"/>
        <v>0</v>
      </c>
      <c r="I19" s="506" t="s">
        <v>623</v>
      </c>
    </row>
    <row r="20" spans="1:11" s="471" customFormat="1" ht="13.5" customHeight="1">
      <c r="A20" s="492">
        <v>6</v>
      </c>
      <c r="B20" s="493" t="s">
        <v>111</v>
      </c>
      <c r="C20" s="493">
        <v>119001402</v>
      </c>
      <c r="D20" s="493" t="s">
        <v>257</v>
      </c>
      <c r="E20" s="493" t="s">
        <v>164</v>
      </c>
      <c r="F20" s="507">
        <v>1.5</v>
      </c>
      <c r="G20" s="144"/>
      <c r="H20" s="495">
        <f t="shared" si="0"/>
        <v>0</v>
      </c>
      <c r="I20" s="506" t="s">
        <v>623</v>
      </c>
      <c r="J20" s="497"/>
    </row>
    <row r="21" spans="1:11" s="471" customFormat="1" ht="13.5" customHeight="1">
      <c r="A21" s="492">
        <v>7</v>
      </c>
      <c r="B21" s="493" t="s">
        <v>111</v>
      </c>
      <c r="C21" s="493">
        <v>119001406</v>
      </c>
      <c r="D21" s="493" t="s">
        <v>258</v>
      </c>
      <c r="E21" s="493" t="s">
        <v>164</v>
      </c>
      <c r="F21" s="507">
        <v>1.5</v>
      </c>
      <c r="G21" s="144"/>
      <c r="H21" s="495">
        <f t="shared" si="0"/>
        <v>0</v>
      </c>
      <c r="I21" s="506" t="s">
        <v>623</v>
      </c>
    </row>
    <row r="22" spans="1:11" s="471" customFormat="1" ht="13.5" customHeight="1">
      <c r="A22" s="492">
        <v>8</v>
      </c>
      <c r="B22" s="493" t="s">
        <v>111</v>
      </c>
      <c r="C22" s="493">
        <v>119001412</v>
      </c>
      <c r="D22" s="493" t="s">
        <v>259</v>
      </c>
      <c r="E22" s="493" t="s">
        <v>164</v>
      </c>
      <c r="F22" s="507">
        <v>1.5</v>
      </c>
      <c r="G22" s="144"/>
      <c r="H22" s="495">
        <f t="shared" si="0"/>
        <v>0</v>
      </c>
      <c r="I22" s="506" t="s">
        <v>623</v>
      </c>
    </row>
    <row r="23" spans="1:11" s="471" customFormat="1" ht="13.5" customHeight="1">
      <c r="A23" s="492">
        <v>9</v>
      </c>
      <c r="B23" s="493" t="s">
        <v>111</v>
      </c>
      <c r="C23" s="493">
        <v>119001422</v>
      </c>
      <c r="D23" s="493" t="s">
        <v>260</v>
      </c>
      <c r="E23" s="493" t="s">
        <v>164</v>
      </c>
      <c r="F23" s="507">
        <v>5</v>
      </c>
      <c r="G23" s="144"/>
      <c r="H23" s="495">
        <f t="shared" si="0"/>
        <v>0</v>
      </c>
      <c r="I23" s="506" t="s">
        <v>623</v>
      </c>
    </row>
    <row r="24" spans="1:11" s="430" customFormat="1" ht="13.5" customHeight="1">
      <c r="A24" s="362">
        <v>10</v>
      </c>
      <c r="B24" s="363" t="s">
        <v>111</v>
      </c>
      <c r="C24" s="364">
        <v>121112003</v>
      </c>
      <c r="D24" s="364" t="s">
        <v>424</v>
      </c>
      <c r="E24" s="364" t="s">
        <v>113</v>
      </c>
      <c r="F24" s="508">
        <f>SUM(F25:F25)</f>
        <v>5.3</v>
      </c>
      <c r="G24" s="152"/>
      <c r="H24" s="509">
        <f>F24*G24</f>
        <v>0</v>
      </c>
      <c r="I24" s="366" t="s">
        <v>623</v>
      </c>
      <c r="J24" s="510"/>
    </row>
    <row r="25" spans="1:11" s="430" customFormat="1" ht="13.5" customHeight="1">
      <c r="A25" s="362"/>
      <c r="B25" s="364"/>
      <c r="C25" s="364"/>
      <c r="D25" s="511" t="s">
        <v>671</v>
      </c>
      <c r="E25" s="364"/>
      <c r="F25" s="512">
        <f>5.3*1</f>
        <v>5.3</v>
      </c>
      <c r="G25" s="513"/>
      <c r="H25" s="509"/>
      <c r="I25" s="366"/>
      <c r="J25" s="510"/>
    </row>
    <row r="26" spans="1:11" s="471" customFormat="1" ht="27" customHeight="1">
      <c r="A26" s="492">
        <v>11</v>
      </c>
      <c r="B26" s="493" t="s">
        <v>111</v>
      </c>
      <c r="C26" s="493">
        <v>132254101</v>
      </c>
      <c r="D26" s="493" t="s">
        <v>280</v>
      </c>
      <c r="E26" s="493" t="s">
        <v>186</v>
      </c>
      <c r="F26" s="507">
        <f>SUM(F27:F27)</f>
        <v>8.08</v>
      </c>
      <c r="G26" s="144"/>
      <c r="H26" s="495">
        <f t="shared" si="0"/>
        <v>0</v>
      </c>
      <c r="I26" s="506" t="s">
        <v>623</v>
      </c>
      <c r="J26" s="517"/>
    </row>
    <row r="27" spans="1:11" s="471" customFormat="1" ht="13.5" customHeight="1">
      <c r="A27" s="492"/>
      <c r="B27" s="493"/>
      <c r="C27" s="515"/>
      <c r="D27" s="515" t="s">
        <v>798</v>
      </c>
      <c r="E27" s="515"/>
      <c r="F27" s="500">
        <f>(5.3+4.8)*0.8*1</f>
        <v>8.08</v>
      </c>
      <c r="G27" s="516"/>
      <c r="H27" s="516"/>
      <c r="I27" s="506"/>
    </row>
    <row r="28" spans="1:11" s="305" customFormat="1" ht="13.5" customHeight="1">
      <c r="A28" s="518"/>
      <c r="B28" s="301"/>
      <c r="C28" s="302"/>
      <c r="D28" s="308" t="s">
        <v>543</v>
      </c>
      <c r="E28" s="302"/>
      <c r="F28" s="309"/>
      <c r="G28" s="303"/>
      <c r="H28" s="303"/>
      <c r="I28" s="519"/>
      <c r="K28" s="520"/>
    </row>
    <row r="29" spans="1:11" s="471" customFormat="1" ht="13.5" customHeight="1">
      <c r="A29" s="492">
        <v>12</v>
      </c>
      <c r="B29" s="493" t="s">
        <v>111</v>
      </c>
      <c r="C29" s="493">
        <v>139001101</v>
      </c>
      <c r="D29" s="493" t="s">
        <v>261</v>
      </c>
      <c r="E29" s="493" t="s">
        <v>186</v>
      </c>
      <c r="F29" s="507">
        <f>F30</f>
        <v>0.80800000000000005</v>
      </c>
      <c r="G29" s="144"/>
      <c r="H29" s="495">
        <f>F29*G29</f>
        <v>0</v>
      </c>
      <c r="I29" s="506" t="s">
        <v>623</v>
      </c>
    </row>
    <row r="30" spans="1:11" s="471" customFormat="1" ht="13.5" customHeight="1">
      <c r="A30" s="492"/>
      <c r="B30" s="493"/>
      <c r="C30" s="515"/>
      <c r="D30" s="515" t="s">
        <v>799</v>
      </c>
      <c r="E30" s="515"/>
      <c r="F30" s="500">
        <f>(8.08)*0.1</f>
        <v>0.80800000000000005</v>
      </c>
      <c r="G30" s="516"/>
      <c r="H30" s="516"/>
      <c r="I30" s="506"/>
    </row>
    <row r="31" spans="1:11" s="471" customFormat="1" ht="13.5" customHeight="1">
      <c r="A31" s="492">
        <v>13</v>
      </c>
      <c r="B31" s="493" t="s">
        <v>111</v>
      </c>
      <c r="C31" s="493">
        <v>151101101</v>
      </c>
      <c r="D31" s="493" t="s">
        <v>281</v>
      </c>
      <c r="E31" s="493" t="s">
        <v>113</v>
      </c>
      <c r="F31" s="507">
        <f>SUM(F32:F32)</f>
        <v>10.1</v>
      </c>
      <c r="G31" s="144"/>
      <c r="H31" s="495">
        <f>F31*G31</f>
        <v>0</v>
      </c>
      <c r="I31" s="506" t="s">
        <v>623</v>
      </c>
    </row>
    <row r="32" spans="1:11" s="471" customFormat="1" ht="13.5" customHeight="1">
      <c r="A32" s="492"/>
      <c r="B32" s="493"/>
      <c r="C32" s="515"/>
      <c r="D32" s="515" t="s">
        <v>672</v>
      </c>
      <c r="E32" s="515"/>
      <c r="F32" s="500">
        <f>((5.3+4.8)*1*2)*0.5</f>
        <v>10.1</v>
      </c>
      <c r="G32" s="516"/>
      <c r="H32" s="516"/>
      <c r="I32" s="506"/>
    </row>
    <row r="33" spans="1:22" s="471" customFormat="1" ht="13.5" customHeight="1">
      <c r="A33" s="492">
        <v>14</v>
      </c>
      <c r="B33" s="493" t="s">
        <v>111</v>
      </c>
      <c r="C33" s="493">
        <v>151101111</v>
      </c>
      <c r="D33" s="493" t="s">
        <v>282</v>
      </c>
      <c r="E33" s="493" t="s">
        <v>113</v>
      </c>
      <c r="F33" s="507">
        <f>F31</f>
        <v>10.1</v>
      </c>
      <c r="G33" s="144"/>
      <c r="H33" s="495">
        <f>F33*G33</f>
        <v>0</v>
      </c>
      <c r="I33" s="506" t="s">
        <v>623</v>
      </c>
    </row>
    <row r="34" spans="1:22" s="473" customFormat="1" ht="13.5" customHeight="1">
      <c r="A34" s="492">
        <v>15</v>
      </c>
      <c r="B34" s="493" t="s">
        <v>111</v>
      </c>
      <c r="C34" s="493">
        <v>171152501</v>
      </c>
      <c r="D34" s="493" t="s">
        <v>283</v>
      </c>
      <c r="E34" s="493" t="s">
        <v>113</v>
      </c>
      <c r="F34" s="521">
        <f>SUM(F35:F35)</f>
        <v>4.8</v>
      </c>
      <c r="G34" s="144"/>
      <c r="H34" s="495">
        <f>F34*G34</f>
        <v>0</v>
      </c>
      <c r="I34" s="506" t="s">
        <v>623</v>
      </c>
      <c r="K34" s="522"/>
    </row>
    <row r="35" spans="1:22" s="473" customFormat="1" ht="13.5" customHeight="1">
      <c r="A35" s="523"/>
      <c r="B35" s="524"/>
      <c r="C35" s="524"/>
      <c r="D35" s="515" t="s">
        <v>673</v>
      </c>
      <c r="E35" s="493"/>
      <c r="F35" s="500">
        <f>4.8</f>
        <v>4.8</v>
      </c>
      <c r="G35" s="525"/>
      <c r="H35" s="495"/>
      <c r="I35" s="526"/>
      <c r="K35" s="522"/>
    </row>
    <row r="36" spans="1:22" s="471" customFormat="1" ht="13.5" customHeight="1">
      <c r="A36" s="492">
        <v>16</v>
      </c>
      <c r="B36" s="493" t="s">
        <v>111</v>
      </c>
      <c r="C36" s="493">
        <v>174151101</v>
      </c>
      <c r="D36" s="493" t="s">
        <v>266</v>
      </c>
      <c r="E36" s="493" t="s">
        <v>186</v>
      </c>
      <c r="F36" s="507">
        <f>SUM(F37:F38)</f>
        <v>8.08</v>
      </c>
      <c r="G36" s="144"/>
      <c r="H36" s="495">
        <f>F36*G36</f>
        <v>0</v>
      </c>
      <c r="I36" s="506" t="s">
        <v>623</v>
      </c>
    </row>
    <row r="37" spans="1:22" s="471" customFormat="1" ht="13.5" customHeight="1">
      <c r="A37" s="492"/>
      <c r="B37" s="493"/>
      <c r="C37" s="515"/>
      <c r="D37" s="515" t="s">
        <v>800</v>
      </c>
      <c r="E37" s="515"/>
      <c r="F37" s="500">
        <f>(5.3)*0.8*1</f>
        <v>4.24</v>
      </c>
      <c r="G37" s="516"/>
      <c r="H37" s="516"/>
      <c r="I37" s="506"/>
      <c r="J37" s="928"/>
    </row>
    <row r="38" spans="1:22" s="471" customFormat="1" ht="13.5" customHeight="1">
      <c r="A38" s="492"/>
      <c r="B38" s="493"/>
      <c r="C38" s="515"/>
      <c r="D38" s="515" t="s">
        <v>801</v>
      </c>
      <c r="E38" s="515"/>
      <c r="F38" s="500">
        <f>(4.8)*0.8*1</f>
        <v>3.84</v>
      </c>
      <c r="G38" s="516"/>
      <c r="H38" s="516"/>
      <c r="I38" s="506"/>
    </row>
    <row r="39" spans="1:22" s="473" customFormat="1" ht="13.5" customHeight="1">
      <c r="A39" s="527">
        <v>17</v>
      </c>
      <c r="B39" s="528" t="s">
        <v>284</v>
      </c>
      <c r="C39" s="528" t="s">
        <v>285</v>
      </c>
      <c r="D39" s="529" t="s">
        <v>286</v>
      </c>
      <c r="E39" s="530" t="s">
        <v>189</v>
      </c>
      <c r="F39" s="531">
        <f>SUM(F40:F40)</f>
        <v>7.68</v>
      </c>
      <c r="G39" s="145"/>
      <c r="H39" s="532">
        <f>F39*G39</f>
        <v>0</v>
      </c>
      <c r="I39" s="533" t="s">
        <v>623</v>
      </c>
      <c r="J39" s="534"/>
      <c r="K39" s="535"/>
      <c r="L39" s="536"/>
      <c r="M39" s="537"/>
      <c r="N39" s="537"/>
      <c r="O39" s="538"/>
      <c r="P39" s="537"/>
      <c r="Q39" s="539"/>
      <c r="R39" s="540"/>
      <c r="S39" s="541"/>
    </row>
    <row r="40" spans="1:22" s="473" customFormat="1" ht="13.5" customHeight="1">
      <c r="A40" s="542"/>
      <c r="B40" s="543"/>
      <c r="C40" s="543"/>
      <c r="D40" s="544" t="s">
        <v>802</v>
      </c>
      <c r="E40" s="530"/>
      <c r="F40" s="545">
        <f>(3.84)*2</f>
        <v>7.68</v>
      </c>
      <c r="G40" s="495"/>
      <c r="H40" s="546"/>
      <c r="I40" s="547"/>
      <c r="J40" s="548"/>
      <c r="K40" s="535"/>
      <c r="L40" s="536"/>
      <c r="M40" s="537"/>
      <c r="N40" s="537"/>
      <c r="O40" s="538"/>
      <c r="P40" s="537"/>
      <c r="Q40" s="539"/>
      <c r="R40" s="540"/>
      <c r="S40" s="541"/>
    </row>
    <row r="41" spans="1:22" s="430" customFormat="1" ht="27" customHeight="1">
      <c r="A41" s="549" t="s">
        <v>169</v>
      </c>
      <c r="B41" s="363" t="s">
        <v>190</v>
      </c>
      <c r="C41" s="364">
        <v>181111121</v>
      </c>
      <c r="D41" s="364" t="s">
        <v>191</v>
      </c>
      <c r="E41" s="364" t="s">
        <v>113</v>
      </c>
      <c r="F41" s="370">
        <f>SUM(F42:F43)</f>
        <v>10.1</v>
      </c>
      <c r="G41" s="152"/>
      <c r="H41" s="509">
        <f>F41*G41</f>
        <v>0</v>
      </c>
      <c r="I41" s="366" t="s">
        <v>623</v>
      </c>
      <c r="J41" s="368"/>
    </row>
    <row r="42" spans="1:22" s="430" customFormat="1" ht="13.5" customHeight="1">
      <c r="A42" s="549"/>
      <c r="B42" s="363"/>
      <c r="C42" s="364"/>
      <c r="D42" s="511" t="s">
        <v>674</v>
      </c>
      <c r="E42" s="364"/>
      <c r="F42" s="512">
        <f>5.3</f>
        <v>5.3</v>
      </c>
      <c r="G42" s="509"/>
      <c r="H42" s="509"/>
      <c r="I42" s="366"/>
      <c r="J42" s="552"/>
      <c r="K42" s="552"/>
      <c r="M42" s="552"/>
      <c r="N42" s="552"/>
    </row>
    <row r="43" spans="1:22" s="430" customFormat="1" ht="13.5" customHeight="1">
      <c r="A43" s="549"/>
      <c r="B43" s="363"/>
      <c r="C43" s="364"/>
      <c r="D43" s="511" t="s">
        <v>675</v>
      </c>
      <c r="E43" s="364"/>
      <c r="F43" s="512">
        <f>4.8</f>
        <v>4.8</v>
      </c>
      <c r="G43" s="509"/>
      <c r="H43" s="509"/>
      <c r="I43" s="366"/>
      <c r="J43" s="552"/>
      <c r="K43" s="552"/>
      <c r="M43" s="552"/>
      <c r="N43" s="552"/>
    </row>
    <row r="44" spans="1:22" s="430" customFormat="1" ht="13.5" customHeight="1">
      <c r="A44" s="549" t="s">
        <v>175</v>
      </c>
      <c r="B44" s="363" t="s">
        <v>111</v>
      </c>
      <c r="C44" s="364">
        <v>181311103</v>
      </c>
      <c r="D44" s="364" t="s">
        <v>425</v>
      </c>
      <c r="E44" s="364" t="s">
        <v>113</v>
      </c>
      <c r="F44" s="370">
        <f>SUM(F45)</f>
        <v>5.3</v>
      </c>
      <c r="G44" s="152"/>
      <c r="H44" s="509">
        <f>F44*G44</f>
        <v>0</v>
      </c>
      <c r="I44" s="366" t="s">
        <v>623</v>
      </c>
      <c r="J44" s="551"/>
    </row>
    <row r="45" spans="1:22" s="430" customFormat="1" ht="13.5" customHeight="1">
      <c r="A45" s="549"/>
      <c r="B45" s="363"/>
      <c r="C45" s="364"/>
      <c r="D45" s="511" t="s">
        <v>676</v>
      </c>
      <c r="E45" s="364"/>
      <c r="F45" s="512">
        <f>5.3</f>
        <v>5.3</v>
      </c>
      <c r="G45" s="509"/>
      <c r="H45" s="509"/>
      <c r="I45" s="366"/>
      <c r="J45" s="551"/>
      <c r="K45" s="552"/>
    </row>
    <row r="46" spans="1:22" s="430" customFormat="1" ht="13.5" customHeight="1">
      <c r="A46" s="549" t="s">
        <v>589</v>
      </c>
      <c r="B46" s="364">
        <v>231</v>
      </c>
      <c r="C46" s="364">
        <v>183403153</v>
      </c>
      <c r="D46" s="364" t="s">
        <v>413</v>
      </c>
      <c r="E46" s="364" t="s">
        <v>113</v>
      </c>
      <c r="F46" s="370">
        <f>SUM(F47:F47)</f>
        <v>5.3</v>
      </c>
      <c r="G46" s="152"/>
      <c r="H46" s="509">
        <f>F46*G46</f>
        <v>0</v>
      </c>
      <c r="I46" s="366" t="s">
        <v>623</v>
      </c>
      <c r="J46" s="553"/>
      <c r="K46" s="554"/>
      <c r="L46" s="554"/>
      <c r="M46" s="554"/>
      <c r="N46" s="554"/>
      <c r="O46" s="555"/>
      <c r="P46" s="556"/>
      <c r="Q46" s="557"/>
      <c r="R46" s="558"/>
      <c r="S46" s="558"/>
      <c r="T46" s="559"/>
      <c r="V46" s="560"/>
    </row>
    <row r="47" spans="1:22" s="430" customFormat="1" ht="13.5" customHeight="1">
      <c r="A47" s="549"/>
      <c r="B47" s="561"/>
      <c r="C47" s="561"/>
      <c r="D47" s="511" t="s">
        <v>677</v>
      </c>
      <c r="E47" s="561"/>
      <c r="F47" s="512">
        <f>(5.3)*1</f>
        <v>5.3</v>
      </c>
      <c r="G47" s="562"/>
      <c r="H47" s="509"/>
      <c r="I47" s="366"/>
      <c r="J47" s="552"/>
      <c r="K47" s="552"/>
      <c r="L47" s="563"/>
      <c r="M47" s="554"/>
      <c r="N47" s="554"/>
      <c r="O47" s="555"/>
      <c r="P47" s="556"/>
      <c r="Q47" s="557"/>
      <c r="R47" s="558"/>
      <c r="S47" s="558"/>
      <c r="T47" s="559"/>
      <c r="V47" s="560"/>
    </row>
    <row r="48" spans="1:22" s="430" customFormat="1" ht="13.5" customHeight="1">
      <c r="A48" s="549" t="s">
        <v>590</v>
      </c>
      <c r="B48" s="364">
        <v>231</v>
      </c>
      <c r="C48" s="364">
        <v>183403161</v>
      </c>
      <c r="D48" s="364" t="s">
        <v>414</v>
      </c>
      <c r="E48" s="364" t="s">
        <v>113</v>
      </c>
      <c r="F48" s="370">
        <f>SUM(F49:F49)</f>
        <v>5.3</v>
      </c>
      <c r="G48" s="152"/>
      <c r="H48" s="509">
        <f>F48*G48</f>
        <v>0</v>
      </c>
      <c r="I48" s="366" t="s">
        <v>623</v>
      </c>
      <c r="J48" s="553"/>
      <c r="K48" s="554"/>
      <c r="L48" s="554"/>
      <c r="M48" s="554"/>
      <c r="N48" s="554"/>
      <c r="O48" s="555"/>
      <c r="P48" s="556"/>
      <c r="Q48" s="557"/>
      <c r="R48" s="558"/>
      <c r="S48" s="558"/>
      <c r="T48" s="559"/>
      <c r="V48" s="560"/>
    </row>
    <row r="49" spans="1:23" s="430" customFormat="1" ht="13.5" customHeight="1">
      <c r="A49" s="549"/>
      <c r="B49" s="364"/>
      <c r="C49" s="364"/>
      <c r="D49" s="511" t="s">
        <v>678</v>
      </c>
      <c r="E49" s="561"/>
      <c r="F49" s="512">
        <f>(5.3)*1</f>
        <v>5.3</v>
      </c>
      <c r="G49" s="509"/>
      <c r="H49" s="509"/>
      <c r="I49" s="366"/>
      <c r="J49" s="552"/>
      <c r="K49" s="552"/>
      <c r="L49" s="554"/>
      <c r="M49" s="554"/>
      <c r="N49" s="554"/>
      <c r="O49" s="555"/>
      <c r="P49" s="556"/>
      <c r="Q49" s="557"/>
      <c r="R49" s="558"/>
      <c r="S49" s="558"/>
      <c r="T49" s="559"/>
      <c r="V49" s="560"/>
    </row>
    <row r="50" spans="1:23" s="430" customFormat="1" ht="27" customHeight="1">
      <c r="A50" s="362">
        <v>22</v>
      </c>
      <c r="B50" s="363" t="s">
        <v>190</v>
      </c>
      <c r="C50" s="364">
        <v>183451351</v>
      </c>
      <c r="D50" s="564" t="s">
        <v>428</v>
      </c>
      <c r="E50" s="364" t="s">
        <v>113</v>
      </c>
      <c r="F50" s="370">
        <f>SUM(F51)</f>
        <v>5.3</v>
      </c>
      <c r="G50" s="152"/>
      <c r="H50" s="509">
        <f>F50*G50</f>
        <v>0</v>
      </c>
      <c r="I50" s="366" t="s">
        <v>627</v>
      </c>
      <c r="J50" s="565"/>
      <c r="K50" s="566"/>
      <c r="L50" s="567"/>
      <c r="M50" s="567"/>
      <c r="N50" s="568"/>
      <c r="O50" s="567"/>
      <c r="P50" s="569"/>
      <c r="Q50" s="570"/>
      <c r="R50" s="571"/>
      <c r="V50" s="368"/>
    </row>
    <row r="51" spans="1:23" s="430" customFormat="1" ht="27" customHeight="1">
      <c r="A51" s="572"/>
      <c r="B51" s="573"/>
      <c r="C51" s="573"/>
      <c r="D51" s="511" t="s">
        <v>679</v>
      </c>
      <c r="E51" s="364"/>
      <c r="F51" s="512">
        <f>5.3*1</f>
        <v>5.3</v>
      </c>
      <c r="G51" s="574"/>
      <c r="H51" s="574"/>
      <c r="I51" s="575"/>
      <c r="J51" s="565"/>
      <c r="K51" s="566"/>
      <c r="L51" s="567"/>
      <c r="M51" s="567"/>
      <c r="N51" s="568"/>
      <c r="O51" s="567"/>
      <c r="P51" s="569"/>
      <c r="Q51" s="570"/>
      <c r="R51" s="571"/>
      <c r="V51" s="368"/>
    </row>
    <row r="52" spans="1:23" s="430" customFormat="1" ht="13.5" customHeight="1">
      <c r="A52" s="362">
        <v>23</v>
      </c>
      <c r="B52" s="363" t="s">
        <v>190</v>
      </c>
      <c r="C52" s="364">
        <v>183451431</v>
      </c>
      <c r="D52" s="564" t="s">
        <v>429</v>
      </c>
      <c r="E52" s="364" t="s">
        <v>113</v>
      </c>
      <c r="F52" s="370">
        <f>SUM(F53)</f>
        <v>5.3</v>
      </c>
      <c r="G52" s="152"/>
      <c r="H52" s="509">
        <f>F52*G52</f>
        <v>0</v>
      </c>
      <c r="I52" s="366" t="s">
        <v>627</v>
      </c>
      <c r="J52" s="565"/>
      <c r="K52" s="566"/>
      <c r="L52" s="567"/>
      <c r="M52" s="567"/>
      <c r="N52" s="568"/>
      <c r="O52" s="567"/>
      <c r="P52" s="569"/>
      <c r="Q52" s="570"/>
      <c r="R52" s="571"/>
      <c r="V52" s="368"/>
    </row>
    <row r="53" spans="1:23" s="430" customFormat="1" ht="13.5" customHeight="1">
      <c r="A53" s="572"/>
      <c r="B53" s="573"/>
      <c r="C53" s="573"/>
      <c r="D53" s="511" t="s">
        <v>680</v>
      </c>
      <c r="E53" s="364"/>
      <c r="F53" s="512">
        <f>5.3*1</f>
        <v>5.3</v>
      </c>
      <c r="G53" s="574"/>
      <c r="H53" s="574"/>
      <c r="I53" s="575"/>
      <c r="J53" s="565"/>
      <c r="K53" s="566"/>
      <c r="L53" s="567"/>
      <c r="M53" s="567"/>
      <c r="N53" s="568"/>
      <c r="O53" s="567"/>
      <c r="P53" s="569"/>
      <c r="Q53" s="570"/>
      <c r="R53" s="571"/>
      <c r="V53" s="368"/>
    </row>
    <row r="54" spans="1:23" s="430" customFormat="1" ht="13.5" customHeight="1">
      <c r="A54" s="572">
        <v>24</v>
      </c>
      <c r="B54" s="573" t="s">
        <v>426</v>
      </c>
      <c r="C54" s="573" t="s">
        <v>430</v>
      </c>
      <c r="D54" s="576" t="s">
        <v>427</v>
      </c>
      <c r="E54" s="577" t="s">
        <v>422</v>
      </c>
      <c r="F54" s="578">
        <f>SUM(F55:F56)</f>
        <v>5.2999999999999999E-2</v>
      </c>
      <c r="G54" s="153"/>
      <c r="H54" s="574">
        <f>F54*G54</f>
        <v>0</v>
      </c>
      <c r="I54" s="575" t="s">
        <v>623</v>
      </c>
      <c r="J54" s="565"/>
      <c r="K54" s="566"/>
      <c r="L54" s="567"/>
      <c r="M54" s="567"/>
      <c r="N54" s="568"/>
      <c r="O54" s="567"/>
      <c r="P54" s="569"/>
      <c r="Q54" s="570"/>
      <c r="R54" s="571"/>
      <c r="V54" s="368"/>
    </row>
    <row r="55" spans="1:23" s="430" customFormat="1" ht="27" customHeight="1">
      <c r="A55" s="579"/>
      <c r="B55" s="580"/>
      <c r="C55" s="580"/>
      <c r="D55" s="581" t="s">
        <v>681</v>
      </c>
      <c r="E55" s="577"/>
      <c r="F55" s="582">
        <f>(5.3)*0.005</f>
        <v>2.6499999999999999E-2</v>
      </c>
      <c r="G55" s="583"/>
      <c r="H55" s="583"/>
      <c r="I55" s="584"/>
      <c r="J55" s="565"/>
      <c r="K55" s="566"/>
      <c r="L55" s="567"/>
      <c r="M55" s="567"/>
      <c r="N55" s="568"/>
      <c r="O55" s="567"/>
      <c r="P55" s="569"/>
      <c r="Q55" s="570"/>
      <c r="R55" s="571"/>
      <c r="V55" s="368"/>
    </row>
    <row r="56" spans="1:23" s="430" customFormat="1" ht="27" customHeight="1">
      <c r="A56" s="579"/>
      <c r="B56" s="580"/>
      <c r="C56" s="580"/>
      <c r="D56" s="581" t="s">
        <v>682</v>
      </c>
      <c r="E56" s="577"/>
      <c r="F56" s="582">
        <f xml:space="preserve"> (5.3)*0.005</f>
        <v>2.6499999999999999E-2</v>
      </c>
      <c r="G56" s="583"/>
      <c r="H56" s="583"/>
      <c r="I56" s="584"/>
      <c r="J56" s="565"/>
      <c r="K56" s="566"/>
      <c r="L56" s="567"/>
      <c r="M56" s="567"/>
      <c r="N56" s="568"/>
      <c r="O56" s="567"/>
      <c r="P56" s="569"/>
      <c r="Q56" s="570"/>
      <c r="R56" s="571"/>
      <c r="V56" s="368"/>
    </row>
    <row r="57" spans="1:23" s="430" customFormat="1" ht="27" customHeight="1">
      <c r="A57" s="362">
        <v>25</v>
      </c>
      <c r="B57" s="363" t="s">
        <v>190</v>
      </c>
      <c r="C57" s="364">
        <v>183451511</v>
      </c>
      <c r="D57" s="564" t="s">
        <v>415</v>
      </c>
      <c r="E57" s="364" t="s">
        <v>113</v>
      </c>
      <c r="F57" s="370">
        <f>SUM(F58)</f>
        <v>5.3</v>
      </c>
      <c r="G57" s="152"/>
      <c r="H57" s="509">
        <f>F57*G57</f>
        <v>0</v>
      </c>
      <c r="I57" s="366" t="s">
        <v>623</v>
      </c>
      <c r="J57" s="586"/>
      <c r="K57" s="565"/>
      <c r="L57" s="566"/>
      <c r="M57" s="567"/>
      <c r="N57" s="567"/>
      <c r="O57" s="568"/>
      <c r="P57" s="567"/>
      <c r="Q57" s="569"/>
      <c r="R57" s="570"/>
      <c r="S57" s="571"/>
      <c r="W57" s="368"/>
    </row>
    <row r="58" spans="1:23" s="430" customFormat="1" ht="27" customHeight="1">
      <c r="A58" s="362"/>
      <c r="B58" s="363"/>
      <c r="C58" s="364"/>
      <c r="D58" s="511" t="s">
        <v>683</v>
      </c>
      <c r="E58" s="364"/>
      <c r="F58" s="512">
        <f xml:space="preserve"> 5.3*1</f>
        <v>5.3</v>
      </c>
      <c r="G58" s="509"/>
      <c r="H58" s="509"/>
      <c r="I58" s="366"/>
      <c r="J58" s="552"/>
      <c r="K58" s="552"/>
      <c r="L58" s="566"/>
      <c r="M58" s="587"/>
      <c r="N58" s="567"/>
      <c r="O58" s="568"/>
      <c r="P58" s="567"/>
      <c r="Q58" s="569"/>
      <c r="R58" s="570"/>
      <c r="S58" s="571"/>
      <c r="W58" s="368"/>
    </row>
    <row r="59" spans="1:23" s="430" customFormat="1" ht="13.5" customHeight="1">
      <c r="A59" s="572">
        <v>26</v>
      </c>
      <c r="B59" s="573" t="s">
        <v>416</v>
      </c>
      <c r="C59" s="577" t="s">
        <v>417</v>
      </c>
      <c r="D59" s="576" t="s">
        <v>418</v>
      </c>
      <c r="E59" s="577" t="s">
        <v>189</v>
      </c>
      <c r="F59" s="578">
        <f>SUM(F60)</f>
        <v>5.1939999999999993E-2</v>
      </c>
      <c r="G59" s="153"/>
      <c r="H59" s="574">
        <f>F59*G59</f>
        <v>0</v>
      </c>
      <c r="I59" s="575" t="s">
        <v>625</v>
      </c>
      <c r="J59" s="588"/>
      <c r="K59" s="565"/>
      <c r="L59" s="566"/>
      <c r="M59" s="567"/>
      <c r="N59" s="567"/>
      <c r="P59" s="567"/>
      <c r="Q59" s="569"/>
      <c r="R59" s="570"/>
      <c r="S59" s="571"/>
      <c r="W59" s="368"/>
    </row>
    <row r="60" spans="1:23" s="430" customFormat="1" ht="13.5" customHeight="1">
      <c r="A60" s="589"/>
      <c r="B60" s="590"/>
      <c r="C60" s="590"/>
      <c r="D60" s="581" t="s">
        <v>684</v>
      </c>
      <c r="E60" s="577"/>
      <c r="F60" s="582">
        <f>(5.3)*0.0098</f>
        <v>5.1939999999999993E-2</v>
      </c>
      <c r="G60" s="591"/>
      <c r="H60" s="591"/>
      <c r="I60" s="592"/>
      <c r="J60" s="586"/>
      <c r="K60" s="565"/>
      <c r="L60" s="566"/>
      <c r="M60" s="567"/>
      <c r="N60" s="567"/>
      <c r="O60" s="568"/>
      <c r="P60" s="567"/>
      <c r="Q60" s="569"/>
      <c r="R60" s="570"/>
      <c r="S60" s="571"/>
      <c r="W60" s="368"/>
    </row>
    <row r="61" spans="1:23" s="595" customFormat="1" ht="13.5" customHeight="1">
      <c r="A61" s="154">
        <v>27</v>
      </c>
      <c r="B61" s="155" t="s">
        <v>190</v>
      </c>
      <c r="C61" s="156" t="s">
        <v>433</v>
      </c>
      <c r="D61" s="157" t="s">
        <v>434</v>
      </c>
      <c r="E61" s="156" t="s">
        <v>113</v>
      </c>
      <c r="F61" s="158">
        <f>SUM(F62:F62)</f>
        <v>5.3</v>
      </c>
      <c r="G61" s="788"/>
      <c r="H61" s="159">
        <f>F61*G61</f>
        <v>0</v>
      </c>
      <c r="I61" s="160" t="s">
        <v>625</v>
      </c>
      <c r="J61" s="473"/>
      <c r="K61" s="473"/>
      <c r="L61" s="593"/>
      <c r="M61" s="593"/>
      <c r="N61" s="594"/>
      <c r="P61" s="596"/>
      <c r="Q61" s="597"/>
      <c r="R61" s="598"/>
    </row>
    <row r="62" spans="1:23" s="595" customFormat="1" ht="27" customHeight="1">
      <c r="A62" s="154"/>
      <c r="B62" s="155"/>
      <c r="C62" s="156"/>
      <c r="D62" s="161" t="s">
        <v>685</v>
      </c>
      <c r="E62" s="156"/>
      <c r="F62" s="162">
        <f>(5.3)</f>
        <v>5.3</v>
      </c>
      <c r="G62" s="159"/>
      <c r="H62" s="159"/>
      <c r="I62" s="160"/>
      <c r="J62" s="599"/>
      <c r="K62" s="600"/>
      <c r="L62" s="601"/>
      <c r="M62" s="601"/>
      <c r="N62" s="602"/>
      <c r="O62" s="601"/>
      <c r="P62" s="603"/>
      <c r="Q62" s="597"/>
      <c r="R62" s="598"/>
    </row>
    <row r="63" spans="1:23" s="595" customFormat="1" ht="13.5" customHeight="1">
      <c r="A63" s="154"/>
      <c r="B63" s="155"/>
      <c r="C63" s="156"/>
      <c r="D63" s="163" t="s">
        <v>435</v>
      </c>
      <c r="E63" s="156"/>
      <c r="F63" s="164"/>
      <c r="G63" s="159"/>
      <c r="H63" s="159"/>
      <c r="I63" s="160"/>
      <c r="K63" s="600"/>
      <c r="L63" s="601"/>
      <c r="M63" s="601"/>
      <c r="N63" s="602"/>
      <c r="O63" s="601"/>
      <c r="P63" s="603"/>
      <c r="Q63" s="597"/>
      <c r="R63" s="598"/>
    </row>
    <row r="64" spans="1:23" s="595" customFormat="1" ht="13.5" customHeight="1">
      <c r="A64" s="165">
        <v>28</v>
      </c>
      <c r="B64" s="166" t="s">
        <v>436</v>
      </c>
      <c r="C64" s="167" t="s">
        <v>437</v>
      </c>
      <c r="D64" s="168" t="s">
        <v>438</v>
      </c>
      <c r="E64" s="167" t="s">
        <v>439</v>
      </c>
      <c r="F64" s="169">
        <f>F65</f>
        <v>5.3E-3</v>
      </c>
      <c r="G64" s="787"/>
      <c r="H64" s="170">
        <f>F64*G64</f>
        <v>0</v>
      </c>
      <c r="I64" s="171" t="s">
        <v>625</v>
      </c>
      <c r="J64" s="605"/>
      <c r="K64" s="600"/>
      <c r="L64" s="601"/>
      <c r="M64" s="601"/>
      <c r="N64" s="602"/>
      <c r="O64" s="601"/>
      <c r="P64" s="603"/>
      <c r="Q64" s="597"/>
      <c r="R64" s="598"/>
    </row>
    <row r="65" spans="1:256" s="595" customFormat="1" ht="13.5" customHeight="1">
      <c r="A65" s="172"/>
      <c r="B65" s="173"/>
      <c r="C65" s="173"/>
      <c r="D65" s="174" t="s">
        <v>686</v>
      </c>
      <c r="E65" s="175"/>
      <c r="F65" s="176">
        <f>(0.0005*(5.3))*2</f>
        <v>5.3E-3</v>
      </c>
      <c r="G65" s="177"/>
      <c r="H65" s="177"/>
      <c r="I65" s="164"/>
      <c r="J65" s="605"/>
      <c r="K65" s="600"/>
      <c r="L65" s="601"/>
      <c r="M65" s="601"/>
      <c r="N65" s="602"/>
      <c r="O65" s="601"/>
      <c r="P65" s="603"/>
      <c r="Q65" s="597"/>
      <c r="R65" s="598"/>
    </row>
    <row r="66" spans="1:256" s="430" customFormat="1" ht="27" customHeight="1">
      <c r="A66" s="549" t="s">
        <v>630</v>
      </c>
      <c r="B66" s="364">
        <v>231</v>
      </c>
      <c r="C66" s="364">
        <v>184802111</v>
      </c>
      <c r="D66" s="364" t="s">
        <v>432</v>
      </c>
      <c r="E66" s="364" t="s">
        <v>113</v>
      </c>
      <c r="F66" s="370">
        <f>SUM(F67)</f>
        <v>10.6</v>
      </c>
      <c r="G66" s="152"/>
      <c r="H66" s="509">
        <f>F66*G66</f>
        <v>0</v>
      </c>
      <c r="I66" s="366" t="s">
        <v>623</v>
      </c>
      <c r="J66" s="607"/>
      <c r="M66" s="554"/>
      <c r="N66" s="554"/>
      <c r="O66" s="555"/>
      <c r="P66" s="556"/>
      <c r="Q66" s="557"/>
      <c r="R66" s="558"/>
      <c r="S66" s="558"/>
      <c r="T66" s="559"/>
      <c r="V66" s="560"/>
    </row>
    <row r="67" spans="1:256" s="430" customFormat="1" ht="13.5" customHeight="1">
      <c r="A67" s="549"/>
      <c r="B67" s="364"/>
      <c r="C67" s="364"/>
      <c r="D67" s="511" t="s">
        <v>687</v>
      </c>
      <c r="E67" s="364"/>
      <c r="F67" s="512">
        <f>(5.3)*2</f>
        <v>10.6</v>
      </c>
      <c r="G67" s="509"/>
      <c r="H67" s="509"/>
      <c r="I67" s="366"/>
      <c r="J67" s="551"/>
      <c r="K67" s="552"/>
      <c r="L67" s="563"/>
      <c r="M67" s="554"/>
      <c r="N67" s="554"/>
      <c r="O67" s="555"/>
      <c r="P67" s="556"/>
      <c r="Q67" s="557"/>
      <c r="R67" s="558"/>
      <c r="S67" s="558"/>
      <c r="T67" s="559"/>
      <c r="V67" s="560"/>
    </row>
    <row r="68" spans="1:256" s="430" customFormat="1" ht="13.5" customHeight="1">
      <c r="A68" s="362">
        <v>30</v>
      </c>
      <c r="B68" s="363" t="s">
        <v>190</v>
      </c>
      <c r="C68" s="364">
        <v>185802113</v>
      </c>
      <c r="D68" s="564" t="s">
        <v>419</v>
      </c>
      <c r="E68" s="364" t="s">
        <v>189</v>
      </c>
      <c r="F68" s="608">
        <f>SUM(F69)</f>
        <v>1.06E-4</v>
      </c>
      <c r="G68" s="152"/>
      <c r="H68" s="509">
        <f>F68*G68</f>
        <v>0</v>
      </c>
      <c r="I68" s="366" t="s">
        <v>623</v>
      </c>
      <c r="J68" s="609"/>
      <c r="K68" s="565"/>
      <c r="L68" s="566"/>
      <c r="M68" s="567"/>
      <c r="N68" s="567"/>
      <c r="O68" s="568"/>
      <c r="P68" s="567"/>
      <c r="Q68" s="569"/>
      <c r="R68" s="570"/>
      <c r="S68" s="571"/>
      <c r="W68" s="368"/>
    </row>
    <row r="69" spans="1:256" s="430" customFormat="1" ht="13.5" customHeight="1">
      <c r="A69" s="362"/>
      <c r="B69" s="363"/>
      <c r="C69" s="364"/>
      <c r="D69" s="511" t="s">
        <v>688</v>
      </c>
      <c r="E69" s="364"/>
      <c r="F69" s="610">
        <f>((5.3)*0.02)/1000</f>
        <v>1.06E-4</v>
      </c>
      <c r="G69" s="509"/>
      <c r="H69" s="509"/>
      <c r="I69" s="366"/>
      <c r="J69" s="611"/>
      <c r="K69" s="565"/>
      <c r="L69" s="566"/>
      <c r="M69" s="567"/>
      <c r="N69" s="567"/>
      <c r="O69" s="568"/>
      <c r="P69" s="567"/>
      <c r="Q69" s="569"/>
      <c r="R69" s="570"/>
      <c r="S69" s="571"/>
      <c r="W69" s="368"/>
    </row>
    <row r="70" spans="1:256" s="430" customFormat="1" ht="13.5" customHeight="1">
      <c r="A70" s="572">
        <v>31</v>
      </c>
      <c r="B70" s="573" t="s">
        <v>420</v>
      </c>
      <c r="C70" s="577">
        <v>25191155</v>
      </c>
      <c r="D70" s="576" t="s">
        <v>421</v>
      </c>
      <c r="E70" s="577" t="s">
        <v>422</v>
      </c>
      <c r="F70" s="578">
        <f>SUM(F71:F71)</f>
        <v>0.106</v>
      </c>
      <c r="G70" s="153"/>
      <c r="H70" s="574">
        <f>F70*G70</f>
        <v>0</v>
      </c>
      <c r="I70" s="575" t="s">
        <v>623</v>
      </c>
      <c r="J70" s="611"/>
      <c r="K70" s="565"/>
      <c r="L70" s="566"/>
      <c r="M70" s="567"/>
      <c r="N70" s="567"/>
      <c r="O70" s="568"/>
      <c r="P70" s="567"/>
      <c r="Q70" s="569"/>
      <c r="R70" s="570"/>
      <c r="S70" s="571"/>
      <c r="W70" s="368"/>
    </row>
    <row r="71" spans="1:256" s="430" customFormat="1" ht="13.5" customHeight="1">
      <c r="A71" s="589"/>
      <c r="B71" s="590"/>
      <c r="C71" s="590"/>
      <c r="D71" s="581" t="s">
        <v>689</v>
      </c>
      <c r="E71" s="577"/>
      <c r="F71" s="582">
        <f>(5.3)*0.02</f>
        <v>0.106</v>
      </c>
      <c r="G71" s="591"/>
      <c r="H71" s="591"/>
      <c r="I71" s="592"/>
      <c r="J71" s="609"/>
      <c r="K71" s="565"/>
      <c r="L71" s="566"/>
      <c r="M71" s="567"/>
      <c r="N71" s="567"/>
      <c r="O71" s="568"/>
      <c r="P71" s="567"/>
      <c r="Q71" s="569"/>
      <c r="R71" s="570"/>
      <c r="S71" s="571"/>
      <c r="W71" s="368"/>
    </row>
    <row r="72" spans="1:256" s="430" customFormat="1" ht="13.5" customHeight="1">
      <c r="A72" s="549" t="s">
        <v>212</v>
      </c>
      <c r="B72" s="364">
        <v>231</v>
      </c>
      <c r="C72" s="364">
        <v>185803111</v>
      </c>
      <c r="D72" s="364" t="s">
        <v>423</v>
      </c>
      <c r="E72" s="364" t="s">
        <v>113</v>
      </c>
      <c r="F72" s="370">
        <f>SUM(F73)</f>
        <v>5.3</v>
      </c>
      <c r="G72" s="152"/>
      <c r="H72" s="509">
        <f>F72*G72</f>
        <v>0</v>
      </c>
      <c r="I72" s="366" t="s">
        <v>623</v>
      </c>
      <c r="J72" s="554"/>
      <c r="K72" s="554"/>
      <c r="L72" s="554"/>
      <c r="M72" s="554"/>
      <c r="N72" s="554"/>
      <c r="O72" s="555"/>
      <c r="P72" s="556"/>
      <c r="Q72" s="557"/>
      <c r="R72" s="558"/>
      <c r="S72" s="558"/>
      <c r="T72" s="559"/>
      <c r="V72" s="560"/>
    </row>
    <row r="73" spans="1:256" s="430" customFormat="1" ht="13.5" customHeight="1">
      <c r="A73" s="549"/>
      <c r="B73" s="364"/>
      <c r="C73" s="364"/>
      <c r="D73" s="511" t="s">
        <v>690</v>
      </c>
      <c r="E73" s="364"/>
      <c r="F73" s="512">
        <f>5.3</f>
        <v>5.3</v>
      </c>
      <c r="G73" s="509"/>
      <c r="H73" s="509"/>
      <c r="I73" s="366"/>
      <c r="J73" s="552"/>
      <c r="K73" s="552"/>
      <c r="L73" s="554"/>
      <c r="M73" s="554"/>
      <c r="N73" s="554"/>
      <c r="O73" s="555"/>
      <c r="P73" s="556"/>
      <c r="Q73" s="557"/>
      <c r="R73" s="558"/>
      <c r="S73" s="558"/>
      <c r="T73" s="559"/>
      <c r="V73" s="560"/>
    </row>
    <row r="74" spans="1:256" s="627" customFormat="1" ht="13.5" customHeight="1">
      <c r="A74" s="612">
        <v>33</v>
      </c>
      <c r="B74" s="613" t="s">
        <v>190</v>
      </c>
      <c r="C74" s="614">
        <v>185804311</v>
      </c>
      <c r="D74" s="615" t="s">
        <v>431</v>
      </c>
      <c r="E74" s="614" t="s">
        <v>186</v>
      </c>
      <c r="F74" s="616">
        <f>SUM(F75:F75)</f>
        <v>7.9500000000000001E-2</v>
      </c>
      <c r="G74" s="786"/>
      <c r="H74" s="617">
        <f>F74*G74</f>
        <v>0</v>
      </c>
      <c r="I74" s="366" t="s">
        <v>623</v>
      </c>
      <c r="J74" s="618"/>
      <c r="K74" s="619"/>
      <c r="L74" s="620"/>
      <c r="M74" s="621"/>
      <c r="N74" s="622"/>
      <c r="O74" s="623"/>
      <c r="P74" s="622"/>
      <c r="Q74" s="624"/>
      <c r="R74" s="625"/>
      <c r="S74" s="626"/>
    </row>
    <row r="75" spans="1:256" s="627" customFormat="1" ht="13.5" customHeight="1">
      <c r="A75" s="628"/>
      <c r="B75" s="629"/>
      <c r="C75" s="629"/>
      <c r="D75" s="630" t="s">
        <v>691</v>
      </c>
      <c r="E75" s="614"/>
      <c r="F75" s="631">
        <f>0.015*(5.3)</f>
        <v>7.9500000000000001E-2</v>
      </c>
      <c r="G75" s="632"/>
      <c r="H75" s="632"/>
      <c r="I75" s="633"/>
      <c r="J75" s="634"/>
      <c r="K75" s="619"/>
      <c r="L75" s="620"/>
      <c r="M75" s="622"/>
      <c r="N75" s="622"/>
      <c r="O75" s="623"/>
      <c r="P75" s="622"/>
      <c r="Q75" s="624"/>
      <c r="R75" s="625"/>
      <c r="S75" s="626"/>
    </row>
    <row r="76" spans="1:256" s="473" customFormat="1" ht="13.5" customHeight="1">
      <c r="A76" s="635">
        <v>34</v>
      </c>
      <c r="B76" s="636" t="s">
        <v>111</v>
      </c>
      <c r="C76" s="493" t="s">
        <v>440</v>
      </c>
      <c r="D76" s="493" t="s">
        <v>484</v>
      </c>
      <c r="E76" s="493" t="s">
        <v>186</v>
      </c>
      <c r="F76" s="507">
        <f>SUM(F77:F77)</f>
        <v>3.84</v>
      </c>
      <c r="G76" s="495">
        <f>SUM(H78:H81)/F76</f>
        <v>0</v>
      </c>
      <c r="H76" s="495">
        <f>F76*G76</f>
        <v>0</v>
      </c>
      <c r="I76" s="506" t="s">
        <v>625</v>
      </c>
      <c r="J76" s="637"/>
      <c r="L76" s="471"/>
      <c r="M76" s="471"/>
      <c r="N76" s="471"/>
      <c r="O76" s="471"/>
      <c r="P76" s="471"/>
      <c r="Q76" s="471"/>
      <c r="R76" s="471"/>
      <c r="S76" s="471"/>
      <c r="T76" s="471"/>
      <c r="U76" s="471"/>
      <c r="V76" s="471"/>
      <c r="W76" s="471"/>
      <c r="X76" s="471"/>
      <c r="Y76" s="471"/>
      <c r="Z76" s="471"/>
      <c r="AA76" s="471"/>
      <c r="AB76" s="471"/>
      <c r="AC76" s="471"/>
      <c r="AD76" s="471"/>
      <c r="AE76" s="471"/>
      <c r="AF76" s="471"/>
      <c r="AG76" s="471"/>
      <c r="AH76" s="471"/>
      <c r="AI76" s="471"/>
      <c r="AJ76" s="471"/>
      <c r="AK76" s="471"/>
      <c r="AL76" s="471"/>
      <c r="AM76" s="471"/>
      <c r="AN76" s="471"/>
      <c r="AO76" s="471"/>
      <c r="AP76" s="471"/>
      <c r="AQ76" s="471"/>
      <c r="AR76" s="471"/>
      <c r="AS76" s="471"/>
      <c r="AT76" s="471"/>
      <c r="AU76" s="471"/>
      <c r="AV76" s="471"/>
      <c r="AW76" s="471"/>
      <c r="AX76" s="471"/>
      <c r="AY76" s="471"/>
      <c r="AZ76" s="471"/>
      <c r="BA76" s="471"/>
      <c r="BB76" s="471"/>
      <c r="BC76" s="471"/>
      <c r="BD76" s="471"/>
      <c r="BE76" s="471"/>
      <c r="BF76" s="471"/>
      <c r="BG76" s="471"/>
      <c r="BH76" s="471"/>
      <c r="BI76" s="471"/>
      <c r="BJ76" s="471"/>
      <c r="BK76" s="471"/>
      <c r="BL76" s="471"/>
      <c r="BM76" s="471"/>
      <c r="BN76" s="471"/>
      <c r="BO76" s="471"/>
      <c r="BP76" s="471"/>
      <c r="BQ76" s="471"/>
      <c r="BR76" s="471"/>
      <c r="BS76" s="471"/>
      <c r="BT76" s="471"/>
      <c r="BU76" s="471"/>
      <c r="BV76" s="471"/>
      <c r="BW76" s="471"/>
      <c r="BX76" s="471"/>
      <c r="BY76" s="471"/>
      <c r="BZ76" s="471"/>
      <c r="CA76" s="471"/>
      <c r="CB76" s="471"/>
      <c r="CC76" s="471"/>
      <c r="CD76" s="471"/>
      <c r="CE76" s="471"/>
      <c r="CF76" s="471"/>
      <c r="CG76" s="471"/>
      <c r="CH76" s="471"/>
      <c r="CI76" s="471"/>
      <c r="CJ76" s="471"/>
      <c r="CK76" s="471"/>
      <c r="CL76" s="471"/>
      <c r="CM76" s="471"/>
      <c r="CN76" s="471"/>
      <c r="CO76" s="471"/>
      <c r="CP76" s="471"/>
      <c r="CQ76" s="471"/>
      <c r="CR76" s="471"/>
      <c r="CS76" s="471"/>
      <c r="CT76" s="471"/>
      <c r="CU76" s="471"/>
      <c r="CV76" s="471"/>
      <c r="CW76" s="471"/>
      <c r="CX76" s="471"/>
      <c r="CY76" s="471"/>
      <c r="CZ76" s="471"/>
      <c r="DA76" s="471"/>
      <c r="DB76" s="471"/>
      <c r="DC76" s="471"/>
      <c r="DD76" s="471"/>
      <c r="DE76" s="471"/>
      <c r="DF76" s="471"/>
      <c r="DG76" s="471"/>
      <c r="DH76" s="471"/>
      <c r="DI76" s="471"/>
      <c r="DJ76" s="471"/>
      <c r="DK76" s="471"/>
      <c r="DL76" s="471"/>
      <c r="DM76" s="471"/>
      <c r="DN76" s="471"/>
      <c r="DO76" s="471"/>
      <c r="DP76" s="471"/>
      <c r="DQ76" s="471"/>
      <c r="DR76" s="471"/>
      <c r="DS76" s="471"/>
      <c r="DT76" s="471"/>
      <c r="DU76" s="471"/>
      <c r="DV76" s="471"/>
      <c r="DW76" s="471"/>
      <c r="DX76" s="471"/>
      <c r="DY76" s="471"/>
      <c r="DZ76" s="471"/>
      <c r="EA76" s="471"/>
      <c r="EB76" s="471"/>
      <c r="EC76" s="471"/>
      <c r="ED76" s="471"/>
      <c r="EE76" s="471"/>
      <c r="EF76" s="471"/>
      <c r="EG76" s="471"/>
      <c r="EH76" s="471"/>
      <c r="EI76" s="471"/>
      <c r="EJ76" s="471"/>
      <c r="EK76" s="471"/>
      <c r="EL76" s="471"/>
      <c r="EM76" s="471"/>
      <c r="EN76" s="471"/>
      <c r="EO76" s="471"/>
      <c r="EP76" s="471"/>
      <c r="EQ76" s="471"/>
      <c r="ER76" s="471"/>
      <c r="ES76" s="471"/>
      <c r="ET76" s="471"/>
      <c r="EU76" s="471"/>
      <c r="EV76" s="471"/>
      <c r="EW76" s="471"/>
      <c r="EX76" s="471"/>
      <c r="EY76" s="471"/>
      <c r="EZ76" s="471"/>
      <c r="FA76" s="471"/>
      <c r="FB76" s="471"/>
      <c r="FC76" s="471"/>
      <c r="FD76" s="471"/>
      <c r="FE76" s="471"/>
      <c r="FF76" s="471"/>
      <c r="FG76" s="471"/>
      <c r="FH76" s="471"/>
      <c r="FI76" s="471"/>
      <c r="FJ76" s="471"/>
      <c r="FK76" s="471"/>
      <c r="FL76" s="471"/>
      <c r="FM76" s="471"/>
      <c r="FN76" s="471"/>
      <c r="FO76" s="471"/>
      <c r="FP76" s="471"/>
      <c r="FQ76" s="471"/>
      <c r="FR76" s="471"/>
      <c r="FS76" s="471"/>
      <c r="FT76" s="471"/>
      <c r="FU76" s="471"/>
      <c r="FV76" s="471"/>
      <c r="FW76" s="471"/>
      <c r="FX76" s="471"/>
      <c r="FY76" s="471"/>
      <c r="FZ76" s="471"/>
      <c r="GA76" s="471"/>
      <c r="GB76" s="471"/>
      <c r="GC76" s="471"/>
      <c r="GD76" s="471"/>
      <c r="GE76" s="471"/>
      <c r="GF76" s="471"/>
      <c r="GG76" s="471"/>
      <c r="GH76" s="471"/>
      <c r="GI76" s="471"/>
      <c r="GJ76" s="471"/>
      <c r="GK76" s="471"/>
      <c r="GL76" s="471"/>
      <c r="GM76" s="471"/>
      <c r="GN76" s="471"/>
      <c r="GO76" s="471"/>
      <c r="GP76" s="471"/>
      <c r="GQ76" s="471"/>
      <c r="GR76" s="471"/>
      <c r="GS76" s="471"/>
      <c r="GT76" s="471"/>
      <c r="GU76" s="471"/>
      <c r="GV76" s="471"/>
      <c r="GW76" s="471"/>
      <c r="GX76" s="471"/>
      <c r="GY76" s="471"/>
      <c r="GZ76" s="471"/>
      <c r="HA76" s="471"/>
      <c r="HB76" s="471"/>
      <c r="HC76" s="471"/>
      <c r="HD76" s="471"/>
      <c r="HE76" s="471"/>
      <c r="HF76" s="471"/>
      <c r="HG76" s="471"/>
      <c r="HH76" s="471"/>
      <c r="HI76" s="471"/>
      <c r="HJ76" s="471"/>
      <c r="HK76" s="471"/>
      <c r="HL76" s="471"/>
      <c r="HM76" s="471"/>
      <c r="HN76" s="471"/>
      <c r="HO76" s="471"/>
      <c r="HP76" s="471"/>
      <c r="HQ76" s="471"/>
      <c r="HR76" s="471"/>
      <c r="HS76" s="471"/>
      <c r="HT76" s="471"/>
      <c r="HU76" s="471"/>
      <c r="HV76" s="471"/>
      <c r="HW76" s="471"/>
      <c r="HX76" s="471"/>
      <c r="HY76" s="471"/>
      <c r="HZ76" s="471"/>
      <c r="IA76" s="471"/>
      <c r="IB76" s="471"/>
      <c r="IC76" s="471"/>
      <c r="ID76" s="471"/>
      <c r="IE76" s="471"/>
      <c r="IF76" s="471"/>
      <c r="IG76" s="471"/>
      <c r="IH76" s="471"/>
      <c r="II76" s="471"/>
      <c r="IJ76" s="471"/>
      <c r="IK76" s="471"/>
      <c r="IL76" s="471"/>
      <c r="IM76" s="471"/>
      <c r="IN76" s="471"/>
      <c r="IO76" s="471"/>
      <c r="IP76" s="471"/>
      <c r="IQ76" s="471"/>
      <c r="IR76" s="471"/>
      <c r="IS76" s="471"/>
      <c r="IT76" s="471"/>
      <c r="IU76" s="471"/>
      <c r="IV76" s="471"/>
    </row>
    <row r="77" spans="1:256" s="473" customFormat="1" ht="13.5" customHeight="1">
      <c r="A77" s="638"/>
      <c r="B77" s="639"/>
      <c r="C77" s="640"/>
      <c r="D77" s="515" t="s">
        <v>803</v>
      </c>
      <c r="E77" s="515"/>
      <c r="F77" s="500">
        <f>8.08-4.24</f>
        <v>3.84</v>
      </c>
      <c r="G77" s="495"/>
      <c r="H77" s="495"/>
      <c r="I77" s="641"/>
      <c r="J77" s="642"/>
      <c r="L77" s="471"/>
      <c r="M77" s="471"/>
      <c r="N77" s="471"/>
      <c r="O77" s="471"/>
      <c r="P77" s="643"/>
      <c r="Q77" s="471"/>
      <c r="R77" s="471"/>
      <c r="S77" s="471"/>
      <c r="T77" s="471"/>
      <c r="U77" s="471"/>
      <c r="V77" s="471"/>
      <c r="W77" s="471"/>
      <c r="X77" s="471"/>
      <c r="Y77" s="471"/>
      <c r="Z77" s="471"/>
      <c r="AA77" s="471"/>
      <c r="AB77" s="471"/>
      <c r="AC77" s="471"/>
      <c r="AD77" s="471"/>
      <c r="AE77" s="471"/>
      <c r="AF77" s="471"/>
      <c r="AG77" s="471"/>
      <c r="AH77" s="471"/>
      <c r="AI77" s="471"/>
      <c r="AJ77" s="471"/>
      <c r="AK77" s="471"/>
      <c r="AL77" s="471"/>
      <c r="AM77" s="471"/>
      <c r="AN77" s="471"/>
      <c r="AO77" s="471"/>
      <c r="AP77" s="471"/>
      <c r="AQ77" s="471"/>
      <c r="AR77" s="471"/>
      <c r="AS77" s="471"/>
      <c r="AT77" s="471"/>
      <c r="AU77" s="471"/>
      <c r="AV77" s="471"/>
      <c r="AW77" s="471"/>
      <c r="AX77" s="471"/>
      <c r="AY77" s="471"/>
      <c r="AZ77" s="471"/>
      <c r="BA77" s="471"/>
      <c r="BB77" s="471"/>
      <c r="BC77" s="471"/>
      <c r="BD77" s="471"/>
      <c r="BE77" s="471"/>
      <c r="BF77" s="471"/>
      <c r="BG77" s="471"/>
      <c r="BH77" s="471"/>
      <c r="BI77" s="471"/>
      <c r="BJ77" s="471"/>
      <c r="BK77" s="471"/>
      <c r="BL77" s="471"/>
      <c r="BM77" s="471"/>
      <c r="BN77" s="471"/>
      <c r="BO77" s="471"/>
      <c r="BP77" s="471"/>
      <c r="BQ77" s="471"/>
      <c r="BR77" s="471"/>
      <c r="BS77" s="471"/>
      <c r="BT77" s="471"/>
      <c r="BU77" s="471"/>
      <c r="BV77" s="471"/>
      <c r="BW77" s="471"/>
      <c r="BX77" s="471"/>
      <c r="BY77" s="471"/>
      <c r="BZ77" s="471"/>
      <c r="CA77" s="471"/>
      <c r="CB77" s="471"/>
      <c r="CC77" s="471"/>
      <c r="CD77" s="471"/>
      <c r="CE77" s="471"/>
      <c r="CF77" s="471"/>
      <c r="CG77" s="471"/>
      <c r="CH77" s="471"/>
      <c r="CI77" s="471"/>
      <c r="CJ77" s="471"/>
      <c r="CK77" s="471"/>
      <c r="CL77" s="471"/>
      <c r="CM77" s="471"/>
      <c r="CN77" s="471"/>
      <c r="CO77" s="471"/>
      <c r="CP77" s="471"/>
      <c r="CQ77" s="471"/>
      <c r="CR77" s="471"/>
      <c r="CS77" s="471"/>
      <c r="CT77" s="471"/>
      <c r="CU77" s="471"/>
      <c r="CV77" s="471"/>
      <c r="CW77" s="471"/>
      <c r="CX77" s="471"/>
      <c r="CY77" s="471"/>
      <c r="CZ77" s="471"/>
      <c r="DA77" s="471"/>
      <c r="DB77" s="471"/>
      <c r="DC77" s="471"/>
      <c r="DD77" s="471"/>
      <c r="DE77" s="471"/>
      <c r="DF77" s="471"/>
      <c r="DG77" s="471"/>
      <c r="DH77" s="471"/>
      <c r="DI77" s="471"/>
      <c r="DJ77" s="471"/>
      <c r="DK77" s="471"/>
      <c r="DL77" s="471"/>
      <c r="DM77" s="471"/>
      <c r="DN77" s="471"/>
      <c r="DO77" s="471"/>
      <c r="DP77" s="471"/>
      <c r="DQ77" s="471"/>
      <c r="DR77" s="471"/>
      <c r="DS77" s="471"/>
      <c r="DT77" s="471"/>
      <c r="DU77" s="471"/>
      <c r="DV77" s="471"/>
      <c r="DW77" s="471"/>
      <c r="DX77" s="471"/>
      <c r="DY77" s="471"/>
      <c r="DZ77" s="471"/>
      <c r="EA77" s="471"/>
      <c r="EB77" s="471"/>
      <c r="EC77" s="471"/>
      <c r="ED77" s="471"/>
      <c r="EE77" s="471"/>
      <c r="EF77" s="471"/>
      <c r="EG77" s="471"/>
      <c r="EH77" s="471"/>
      <c r="EI77" s="471"/>
      <c r="EJ77" s="471"/>
      <c r="EK77" s="471"/>
      <c r="EL77" s="471"/>
      <c r="EM77" s="471"/>
      <c r="EN77" s="471"/>
      <c r="EO77" s="471"/>
      <c r="EP77" s="471"/>
      <c r="EQ77" s="471"/>
      <c r="ER77" s="471"/>
      <c r="ES77" s="471"/>
      <c r="ET77" s="471"/>
      <c r="EU77" s="471"/>
      <c r="EV77" s="471"/>
      <c r="EW77" s="471"/>
      <c r="EX77" s="471"/>
      <c r="EY77" s="471"/>
      <c r="EZ77" s="471"/>
      <c r="FA77" s="471"/>
      <c r="FB77" s="471"/>
      <c r="FC77" s="471"/>
      <c r="FD77" s="471"/>
      <c r="FE77" s="471"/>
      <c r="FF77" s="471"/>
      <c r="FG77" s="471"/>
      <c r="FH77" s="471"/>
      <c r="FI77" s="471"/>
      <c r="FJ77" s="471"/>
      <c r="FK77" s="471"/>
      <c r="FL77" s="471"/>
      <c r="FM77" s="471"/>
      <c r="FN77" s="471"/>
      <c r="FO77" s="471"/>
      <c r="FP77" s="471"/>
      <c r="FQ77" s="471"/>
      <c r="FR77" s="471"/>
      <c r="FS77" s="471"/>
      <c r="FT77" s="471"/>
      <c r="FU77" s="471"/>
      <c r="FV77" s="471"/>
      <c r="FW77" s="471"/>
      <c r="FX77" s="471"/>
      <c r="FY77" s="471"/>
      <c r="FZ77" s="471"/>
      <c r="GA77" s="471"/>
      <c r="GB77" s="471"/>
      <c r="GC77" s="471"/>
      <c r="GD77" s="471"/>
      <c r="GE77" s="471"/>
      <c r="GF77" s="471"/>
      <c r="GG77" s="471"/>
      <c r="GH77" s="471"/>
      <c r="GI77" s="471"/>
      <c r="GJ77" s="471"/>
      <c r="GK77" s="471"/>
      <c r="GL77" s="471"/>
      <c r="GM77" s="471"/>
      <c r="GN77" s="471"/>
      <c r="GO77" s="471"/>
      <c r="GP77" s="471"/>
      <c r="GQ77" s="471"/>
      <c r="GR77" s="471"/>
      <c r="GS77" s="471"/>
      <c r="GT77" s="471"/>
      <c r="GU77" s="471"/>
      <c r="GV77" s="471"/>
      <c r="GW77" s="471"/>
      <c r="GX77" s="471"/>
      <c r="GY77" s="471"/>
      <c r="GZ77" s="471"/>
      <c r="HA77" s="471"/>
      <c r="HB77" s="471"/>
      <c r="HC77" s="471"/>
      <c r="HD77" s="471"/>
      <c r="HE77" s="471"/>
      <c r="HF77" s="471"/>
      <c r="HG77" s="471"/>
      <c r="HH77" s="471"/>
      <c r="HI77" s="471"/>
      <c r="HJ77" s="471"/>
      <c r="HK77" s="471"/>
      <c r="HL77" s="471"/>
      <c r="HM77" s="471"/>
      <c r="HN77" s="471"/>
      <c r="HO77" s="471"/>
      <c r="HP77" s="471"/>
      <c r="HQ77" s="471"/>
      <c r="HR77" s="471"/>
      <c r="HS77" s="471"/>
      <c r="HT77" s="471"/>
      <c r="HU77" s="471"/>
      <c r="HV77" s="471"/>
      <c r="HW77" s="471"/>
      <c r="HX77" s="471"/>
      <c r="HY77" s="471"/>
      <c r="HZ77" s="471"/>
      <c r="IA77" s="471"/>
      <c r="IB77" s="471"/>
      <c r="IC77" s="471"/>
      <c r="ID77" s="471"/>
      <c r="IE77" s="471"/>
      <c r="IF77" s="471"/>
      <c r="IG77" s="471"/>
      <c r="IH77" s="471"/>
      <c r="II77" s="471"/>
      <c r="IJ77" s="471"/>
      <c r="IK77" s="471"/>
      <c r="IL77" s="471"/>
      <c r="IM77" s="471"/>
      <c r="IN77" s="471"/>
      <c r="IO77" s="471"/>
      <c r="IP77" s="471"/>
      <c r="IQ77" s="471"/>
      <c r="IR77" s="471"/>
      <c r="IS77" s="471"/>
      <c r="IT77" s="471"/>
      <c r="IU77" s="471"/>
      <c r="IV77" s="471"/>
    </row>
    <row r="78" spans="1:256" s="473" customFormat="1" ht="13.5" customHeight="1">
      <c r="A78" s="644" t="s">
        <v>730</v>
      </c>
      <c r="B78" s="493"/>
      <c r="C78" s="424">
        <v>167151101</v>
      </c>
      <c r="D78" s="515" t="s">
        <v>267</v>
      </c>
      <c r="E78" s="424" t="s">
        <v>186</v>
      </c>
      <c r="F78" s="500">
        <f>F76</f>
        <v>3.84</v>
      </c>
      <c r="G78" s="143"/>
      <c r="H78" s="516">
        <f>F78*G78</f>
        <v>0</v>
      </c>
      <c r="I78" s="427" t="s">
        <v>623</v>
      </c>
      <c r="J78" s="642"/>
      <c r="L78" s="471"/>
      <c r="M78" s="471"/>
      <c r="N78" s="471"/>
      <c r="O78" s="471"/>
      <c r="P78" s="643"/>
      <c r="Q78" s="471"/>
      <c r="R78" s="471"/>
      <c r="S78" s="643"/>
      <c r="T78" s="471"/>
      <c r="U78" s="471"/>
      <c r="V78" s="471"/>
      <c r="W78" s="471"/>
      <c r="X78" s="471"/>
      <c r="Y78" s="471"/>
      <c r="Z78" s="471"/>
      <c r="AA78" s="471"/>
      <c r="AB78" s="471"/>
      <c r="AC78" s="471"/>
      <c r="AD78" s="471"/>
      <c r="AE78" s="471"/>
      <c r="AF78" s="471"/>
      <c r="AG78" s="471"/>
      <c r="AH78" s="471"/>
      <c r="AI78" s="471"/>
      <c r="AJ78" s="471"/>
      <c r="AK78" s="471"/>
      <c r="AL78" s="471"/>
      <c r="AM78" s="471"/>
      <c r="AN78" s="471"/>
      <c r="AO78" s="471"/>
      <c r="AP78" s="471"/>
      <c r="AQ78" s="471"/>
      <c r="AR78" s="471"/>
      <c r="AS78" s="471"/>
      <c r="AT78" s="471"/>
      <c r="AU78" s="471"/>
      <c r="AV78" s="471"/>
      <c r="AW78" s="471"/>
      <c r="AX78" s="471"/>
      <c r="AY78" s="471"/>
      <c r="AZ78" s="471"/>
      <c r="BA78" s="471"/>
      <c r="BB78" s="471"/>
      <c r="BC78" s="471"/>
      <c r="BD78" s="471"/>
      <c r="BE78" s="471"/>
      <c r="BF78" s="471"/>
      <c r="BG78" s="471"/>
      <c r="BH78" s="471"/>
      <c r="BI78" s="471"/>
      <c r="BJ78" s="471"/>
      <c r="BK78" s="471"/>
      <c r="BL78" s="471"/>
      <c r="BM78" s="471"/>
      <c r="BN78" s="471"/>
      <c r="BO78" s="471"/>
      <c r="BP78" s="471"/>
      <c r="BQ78" s="471"/>
      <c r="BR78" s="471"/>
      <c r="BS78" s="471"/>
      <c r="BT78" s="471"/>
      <c r="BU78" s="471"/>
      <c r="BV78" s="471"/>
      <c r="BW78" s="471"/>
      <c r="BX78" s="471"/>
      <c r="BY78" s="471"/>
      <c r="BZ78" s="471"/>
      <c r="CA78" s="471"/>
      <c r="CB78" s="471"/>
      <c r="CC78" s="471"/>
      <c r="CD78" s="471"/>
      <c r="CE78" s="471"/>
      <c r="CF78" s="471"/>
      <c r="CG78" s="471"/>
      <c r="CH78" s="471"/>
      <c r="CI78" s="471"/>
      <c r="CJ78" s="471"/>
      <c r="CK78" s="471"/>
      <c r="CL78" s="471"/>
      <c r="CM78" s="471"/>
      <c r="CN78" s="471"/>
      <c r="CO78" s="471"/>
      <c r="CP78" s="471"/>
      <c r="CQ78" s="471"/>
      <c r="CR78" s="471"/>
      <c r="CS78" s="471"/>
      <c r="CT78" s="471"/>
      <c r="CU78" s="471"/>
      <c r="CV78" s="471"/>
      <c r="CW78" s="471"/>
      <c r="CX78" s="471"/>
      <c r="CY78" s="471"/>
      <c r="CZ78" s="471"/>
      <c r="DA78" s="471"/>
      <c r="DB78" s="471"/>
      <c r="DC78" s="471"/>
      <c r="DD78" s="471"/>
      <c r="DE78" s="471"/>
      <c r="DF78" s="471"/>
      <c r="DG78" s="471"/>
      <c r="DH78" s="471"/>
      <c r="DI78" s="471"/>
      <c r="DJ78" s="471"/>
      <c r="DK78" s="471"/>
      <c r="DL78" s="471"/>
      <c r="DM78" s="471"/>
      <c r="DN78" s="471"/>
      <c r="DO78" s="471"/>
      <c r="DP78" s="471"/>
      <c r="DQ78" s="471"/>
      <c r="DR78" s="471"/>
      <c r="DS78" s="471"/>
      <c r="DT78" s="471"/>
      <c r="DU78" s="471"/>
      <c r="DV78" s="471"/>
      <c r="DW78" s="471"/>
      <c r="DX78" s="471"/>
      <c r="DY78" s="471"/>
      <c r="DZ78" s="471"/>
      <c r="EA78" s="471"/>
      <c r="EB78" s="471"/>
      <c r="EC78" s="471"/>
      <c r="ED78" s="471"/>
      <c r="EE78" s="471"/>
      <c r="EF78" s="471"/>
      <c r="EG78" s="471"/>
      <c r="EH78" s="471"/>
      <c r="EI78" s="471"/>
      <c r="EJ78" s="471"/>
      <c r="EK78" s="471"/>
      <c r="EL78" s="471"/>
      <c r="EM78" s="471"/>
      <c r="EN78" s="471"/>
      <c r="EO78" s="471"/>
      <c r="EP78" s="471"/>
      <c r="EQ78" s="471"/>
      <c r="ER78" s="471"/>
      <c r="ES78" s="471"/>
      <c r="ET78" s="471"/>
      <c r="EU78" s="471"/>
      <c r="EV78" s="471"/>
      <c r="EW78" s="471"/>
      <c r="EX78" s="471"/>
      <c r="EY78" s="471"/>
      <c r="EZ78" s="471"/>
      <c r="FA78" s="471"/>
      <c r="FB78" s="471"/>
      <c r="FC78" s="471"/>
      <c r="FD78" s="471"/>
      <c r="FE78" s="471"/>
      <c r="FF78" s="471"/>
      <c r="FG78" s="471"/>
      <c r="FH78" s="471"/>
      <c r="FI78" s="471"/>
      <c r="FJ78" s="471"/>
      <c r="FK78" s="471"/>
      <c r="FL78" s="471"/>
      <c r="FM78" s="471"/>
      <c r="FN78" s="471"/>
      <c r="FO78" s="471"/>
      <c r="FP78" s="471"/>
      <c r="FQ78" s="471"/>
      <c r="FR78" s="471"/>
      <c r="FS78" s="471"/>
      <c r="FT78" s="471"/>
      <c r="FU78" s="471"/>
      <c r="FV78" s="471"/>
      <c r="FW78" s="471"/>
      <c r="FX78" s="471"/>
      <c r="FY78" s="471"/>
      <c r="FZ78" s="471"/>
      <c r="GA78" s="471"/>
      <c r="GB78" s="471"/>
      <c r="GC78" s="471"/>
      <c r="GD78" s="471"/>
      <c r="GE78" s="471"/>
      <c r="GF78" s="471"/>
      <c r="GG78" s="471"/>
      <c r="GH78" s="471"/>
      <c r="GI78" s="471"/>
      <c r="GJ78" s="471"/>
      <c r="GK78" s="471"/>
      <c r="GL78" s="471"/>
      <c r="GM78" s="471"/>
      <c r="GN78" s="471"/>
      <c r="GO78" s="471"/>
      <c r="GP78" s="471"/>
      <c r="GQ78" s="471"/>
      <c r="GR78" s="471"/>
      <c r="GS78" s="471"/>
      <c r="GT78" s="471"/>
      <c r="GU78" s="471"/>
      <c r="GV78" s="471"/>
      <c r="GW78" s="471"/>
      <c r="GX78" s="471"/>
      <c r="GY78" s="471"/>
      <c r="GZ78" s="471"/>
      <c r="HA78" s="471"/>
      <c r="HB78" s="471"/>
      <c r="HC78" s="471"/>
      <c r="HD78" s="471"/>
      <c r="HE78" s="471"/>
      <c r="HF78" s="471"/>
      <c r="HG78" s="471"/>
      <c r="HH78" s="471"/>
      <c r="HI78" s="471"/>
      <c r="HJ78" s="471"/>
      <c r="HK78" s="471"/>
      <c r="HL78" s="471"/>
      <c r="HM78" s="471"/>
      <c r="HN78" s="471"/>
      <c r="HO78" s="471"/>
      <c r="HP78" s="471"/>
      <c r="HQ78" s="471"/>
      <c r="HR78" s="471"/>
      <c r="HS78" s="471"/>
      <c r="HT78" s="471"/>
      <c r="HU78" s="471"/>
      <c r="HV78" s="471"/>
      <c r="HW78" s="471"/>
      <c r="HX78" s="471"/>
      <c r="HY78" s="471"/>
      <c r="HZ78" s="471"/>
      <c r="IA78" s="471"/>
      <c r="IB78" s="471"/>
      <c r="IC78" s="471"/>
      <c r="ID78" s="471"/>
      <c r="IE78" s="471"/>
      <c r="IF78" s="471"/>
      <c r="IG78" s="471"/>
      <c r="IH78" s="471"/>
      <c r="II78" s="471"/>
      <c r="IJ78" s="471"/>
      <c r="IK78" s="471"/>
      <c r="IL78" s="471"/>
      <c r="IM78" s="471"/>
      <c r="IN78" s="471"/>
      <c r="IO78" s="471"/>
      <c r="IP78" s="471"/>
      <c r="IQ78" s="471"/>
      <c r="IR78" s="471"/>
      <c r="IS78" s="471"/>
      <c r="IT78" s="471"/>
      <c r="IU78" s="471"/>
      <c r="IV78" s="471"/>
    </row>
    <row r="79" spans="1:256" s="473" customFormat="1" ht="27" customHeight="1">
      <c r="A79" s="644" t="s">
        <v>731</v>
      </c>
      <c r="B79" s="493"/>
      <c r="C79" s="424">
        <v>162751113</v>
      </c>
      <c r="D79" s="515" t="s">
        <v>268</v>
      </c>
      <c r="E79" s="424" t="s">
        <v>186</v>
      </c>
      <c r="F79" s="500">
        <f>F78</f>
        <v>3.84</v>
      </c>
      <c r="G79" s="143"/>
      <c r="H79" s="516">
        <f>F79*G79</f>
        <v>0</v>
      </c>
      <c r="I79" s="427" t="s">
        <v>623</v>
      </c>
      <c r="J79" s="645"/>
      <c r="K79" s="646"/>
      <c r="L79" s="472"/>
      <c r="M79" s="472"/>
      <c r="N79" s="472"/>
      <c r="O79" s="472"/>
      <c r="P79" s="472"/>
      <c r="Q79" s="472"/>
      <c r="R79" s="472"/>
      <c r="S79" s="647"/>
      <c r="T79" s="646"/>
      <c r="U79" s="471"/>
      <c r="V79" s="471"/>
      <c r="W79" s="471"/>
      <c r="X79" s="471"/>
      <c r="Y79" s="471"/>
      <c r="Z79" s="471"/>
      <c r="AA79" s="471"/>
      <c r="AB79" s="471"/>
      <c r="AC79" s="471"/>
      <c r="AD79" s="471"/>
      <c r="AE79" s="471"/>
      <c r="AF79" s="471"/>
      <c r="AG79" s="471"/>
      <c r="AH79" s="471"/>
      <c r="AI79" s="471"/>
      <c r="AJ79" s="471"/>
      <c r="AK79" s="471"/>
      <c r="AL79" s="471"/>
      <c r="AM79" s="471"/>
      <c r="AN79" s="471"/>
      <c r="AO79" s="471"/>
      <c r="AP79" s="471"/>
      <c r="AQ79" s="471"/>
      <c r="AR79" s="471"/>
      <c r="AS79" s="471"/>
      <c r="AT79" s="471"/>
      <c r="AU79" s="471"/>
      <c r="AV79" s="471"/>
      <c r="AW79" s="471"/>
      <c r="AX79" s="471"/>
      <c r="AY79" s="471"/>
      <c r="AZ79" s="471"/>
      <c r="BA79" s="471"/>
      <c r="BB79" s="471"/>
      <c r="BC79" s="471"/>
      <c r="BD79" s="471"/>
      <c r="BE79" s="471"/>
      <c r="BF79" s="471"/>
      <c r="BG79" s="471"/>
      <c r="BH79" s="471"/>
      <c r="BI79" s="471"/>
      <c r="BJ79" s="471"/>
      <c r="BK79" s="471"/>
      <c r="BL79" s="471"/>
      <c r="BM79" s="471"/>
      <c r="BN79" s="471"/>
      <c r="BO79" s="471"/>
      <c r="BP79" s="471"/>
      <c r="BQ79" s="471"/>
      <c r="BR79" s="471"/>
      <c r="BS79" s="471"/>
      <c r="BT79" s="471"/>
      <c r="BU79" s="471"/>
      <c r="BV79" s="471"/>
      <c r="BW79" s="471"/>
      <c r="BX79" s="471"/>
      <c r="BY79" s="471"/>
      <c r="BZ79" s="471"/>
      <c r="CA79" s="471"/>
      <c r="CB79" s="471"/>
      <c r="CC79" s="471"/>
      <c r="CD79" s="471"/>
      <c r="CE79" s="471"/>
      <c r="CF79" s="471"/>
      <c r="CG79" s="471"/>
      <c r="CH79" s="471"/>
      <c r="CI79" s="471"/>
      <c r="CJ79" s="471"/>
      <c r="CK79" s="471"/>
      <c r="CL79" s="471"/>
      <c r="CM79" s="471"/>
      <c r="CN79" s="471"/>
      <c r="CO79" s="471"/>
      <c r="CP79" s="471"/>
      <c r="CQ79" s="471"/>
      <c r="CR79" s="471"/>
      <c r="CS79" s="471"/>
      <c r="CT79" s="471"/>
      <c r="CU79" s="471"/>
      <c r="CV79" s="471"/>
      <c r="CW79" s="471"/>
      <c r="CX79" s="471"/>
      <c r="CY79" s="471"/>
      <c r="CZ79" s="471"/>
      <c r="DA79" s="471"/>
      <c r="DB79" s="471"/>
      <c r="DC79" s="471"/>
      <c r="DD79" s="471"/>
      <c r="DE79" s="471"/>
      <c r="DF79" s="471"/>
      <c r="DG79" s="471"/>
      <c r="DH79" s="471"/>
      <c r="DI79" s="471"/>
      <c r="DJ79" s="471"/>
      <c r="DK79" s="471"/>
      <c r="DL79" s="471"/>
      <c r="DM79" s="471"/>
      <c r="DN79" s="471"/>
      <c r="DO79" s="471"/>
      <c r="DP79" s="471"/>
      <c r="DQ79" s="471"/>
      <c r="DR79" s="471"/>
      <c r="DS79" s="471"/>
      <c r="DT79" s="471"/>
      <c r="DU79" s="471"/>
      <c r="DV79" s="471"/>
      <c r="DW79" s="471"/>
      <c r="DX79" s="471"/>
      <c r="DY79" s="471"/>
      <c r="DZ79" s="471"/>
      <c r="EA79" s="471"/>
      <c r="EB79" s="471"/>
      <c r="EC79" s="471"/>
      <c r="ED79" s="471"/>
      <c r="EE79" s="471"/>
      <c r="EF79" s="471"/>
      <c r="EG79" s="471"/>
      <c r="EH79" s="471"/>
      <c r="EI79" s="471"/>
      <c r="EJ79" s="471"/>
      <c r="EK79" s="471"/>
      <c r="EL79" s="471"/>
      <c r="EM79" s="471"/>
      <c r="EN79" s="471"/>
      <c r="EO79" s="471"/>
      <c r="EP79" s="471"/>
      <c r="EQ79" s="471"/>
      <c r="ER79" s="471"/>
      <c r="ES79" s="471"/>
      <c r="ET79" s="471"/>
      <c r="EU79" s="471"/>
      <c r="EV79" s="471"/>
      <c r="EW79" s="471"/>
      <c r="EX79" s="471"/>
      <c r="EY79" s="471"/>
      <c r="EZ79" s="471"/>
      <c r="FA79" s="471"/>
      <c r="FB79" s="471"/>
      <c r="FC79" s="471"/>
      <c r="FD79" s="471"/>
      <c r="FE79" s="471"/>
      <c r="FF79" s="471"/>
      <c r="FG79" s="471"/>
      <c r="FH79" s="471"/>
      <c r="FI79" s="471"/>
      <c r="FJ79" s="471"/>
      <c r="FK79" s="471"/>
      <c r="FL79" s="471"/>
      <c r="FM79" s="471"/>
      <c r="FN79" s="471"/>
      <c r="FO79" s="471"/>
      <c r="FP79" s="471"/>
      <c r="FQ79" s="471"/>
      <c r="FR79" s="471"/>
      <c r="FS79" s="471"/>
      <c r="FT79" s="471"/>
      <c r="FU79" s="471"/>
      <c r="FV79" s="471"/>
      <c r="FW79" s="471"/>
      <c r="FX79" s="471"/>
      <c r="FY79" s="471"/>
      <c r="FZ79" s="471"/>
      <c r="GA79" s="471"/>
      <c r="GB79" s="471"/>
      <c r="GC79" s="471"/>
      <c r="GD79" s="471"/>
      <c r="GE79" s="471"/>
      <c r="GF79" s="471"/>
      <c r="GG79" s="471"/>
      <c r="GH79" s="471"/>
      <c r="GI79" s="471"/>
      <c r="GJ79" s="471"/>
      <c r="GK79" s="471"/>
      <c r="GL79" s="471"/>
      <c r="GM79" s="471"/>
      <c r="GN79" s="471"/>
      <c r="GO79" s="471"/>
      <c r="GP79" s="471"/>
      <c r="GQ79" s="471"/>
      <c r="GR79" s="471"/>
      <c r="GS79" s="471"/>
      <c r="GT79" s="471"/>
      <c r="GU79" s="471"/>
      <c r="GV79" s="471"/>
      <c r="GW79" s="471"/>
      <c r="GX79" s="471"/>
      <c r="GY79" s="471"/>
      <c r="GZ79" s="471"/>
      <c r="HA79" s="471"/>
      <c r="HB79" s="471"/>
      <c r="HC79" s="471"/>
      <c r="HD79" s="471"/>
      <c r="HE79" s="471"/>
      <c r="HF79" s="471"/>
      <c r="HG79" s="471"/>
      <c r="HH79" s="471"/>
      <c r="HI79" s="471"/>
      <c r="HJ79" s="471"/>
      <c r="HK79" s="471"/>
      <c r="HL79" s="471"/>
      <c r="HM79" s="471"/>
      <c r="HN79" s="471"/>
      <c r="HO79" s="471"/>
      <c r="HP79" s="471"/>
      <c r="HQ79" s="471"/>
      <c r="HR79" s="471"/>
      <c r="HS79" s="471"/>
      <c r="HT79" s="471"/>
      <c r="HU79" s="471"/>
      <c r="HV79" s="471"/>
      <c r="HW79" s="471"/>
      <c r="HX79" s="471"/>
      <c r="HY79" s="471"/>
      <c r="HZ79" s="471"/>
      <c r="IA79" s="471"/>
      <c r="IB79" s="471"/>
      <c r="IC79" s="471"/>
      <c r="ID79" s="471"/>
      <c r="IE79" s="471"/>
      <c r="IF79" s="471"/>
      <c r="IG79" s="471"/>
      <c r="IH79" s="471"/>
      <c r="II79" s="471"/>
      <c r="IJ79" s="471"/>
      <c r="IK79" s="471"/>
      <c r="IL79" s="471"/>
      <c r="IM79" s="471"/>
      <c r="IN79" s="471"/>
      <c r="IO79" s="471"/>
      <c r="IP79" s="471"/>
      <c r="IQ79" s="471"/>
      <c r="IR79" s="471"/>
      <c r="IS79" s="471"/>
      <c r="IT79" s="471"/>
      <c r="IU79" s="471"/>
      <c r="IV79" s="471"/>
    </row>
    <row r="80" spans="1:256" s="473" customFormat="1" ht="13.5" customHeight="1">
      <c r="A80" s="644" t="s">
        <v>732</v>
      </c>
      <c r="B80" s="493"/>
      <c r="C80" s="424">
        <v>171251201</v>
      </c>
      <c r="D80" s="515" t="s">
        <v>269</v>
      </c>
      <c r="E80" s="424" t="s">
        <v>186</v>
      </c>
      <c r="F80" s="500">
        <f>F79</f>
        <v>3.84</v>
      </c>
      <c r="G80" s="143"/>
      <c r="H80" s="516">
        <f>F80*G80</f>
        <v>0</v>
      </c>
      <c r="I80" s="427" t="s">
        <v>623</v>
      </c>
      <c r="L80" s="471"/>
      <c r="M80" s="471"/>
      <c r="N80" s="471"/>
      <c r="O80" s="471"/>
      <c r="P80" s="471"/>
      <c r="Q80" s="471"/>
      <c r="R80" s="471"/>
      <c r="S80" s="643"/>
      <c r="T80" s="471"/>
      <c r="U80" s="471"/>
      <c r="V80" s="471"/>
      <c r="W80" s="471"/>
      <c r="X80" s="471"/>
      <c r="Y80" s="471"/>
      <c r="Z80" s="471"/>
      <c r="AA80" s="471"/>
      <c r="AB80" s="471"/>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1"/>
      <c r="AY80" s="471"/>
      <c r="AZ80" s="471"/>
      <c r="BA80" s="471"/>
      <c r="BB80" s="471"/>
      <c r="BC80" s="471"/>
      <c r="BD80" s="471"/>
      <c r="BE80" s="471"/>
      <c r="BF80" s="471"/>
      <c r="BG80" s="471"/>
      <c r="BH80" s="471"/>
      <c r="BI80" s="471"/>
      <c r="BJ80" s="471"/>
      <c r="BK80" s="471"/>
      <c r="BL80" s="471"/>
      <c r="BM80" s="471"/>
      <c r="BN80" s="471"/>
      <c r="BO80" s="471"/>
      <c r="BP80" s="471"/>
      <c r="BQ80" s="471"/>
      <c r="BR80" s="471"/>
      <c r="BS80" s="471"/>
      <c r="BT80" s="471"/>
      <c r="BU80" s="471"/>
      <c r="BV80" s="471"/>
      <c r="BW80" s="471"/>
      <c r="BX80" s="471"/>
      <c r="BY80" s="471"/>
      <c r="BZ80" s="471"/>
      <c r="CA80" s="471"/>
      <c r="CB80" s="471"/>
      <c r="CC80" s="471"/>
      <c r="CD80" s="471"/>
      <c r="CE80" s="471"/>
      <c r="CF80" s="471"/>
      <c r="CG80" s="471"/>
      <c r="CH80" s="471"/>
      <c r="CI80" s="471"/>
      <c r="CJ80" s="471"/>
      <c r="CK80" s="471"/>
      <c r="CL80" s="471"/>
      <c r="CM80" s="471"/>
      <c r="CN80" s="471"/>
      <c r="CO80" s="471"/>
      <c r="CP80" s="471"/>
      <c r="CQ80" s="471"/>
      <c r="CR80" s="471"/>
      <c r="CS80" s="471"/>
      <c r="CT80" s="471"/>
      <c r="CU80" s="471"/>
      <c r="CV80" s="471"/>
      <c r="CW80" s="471"/>
      <c r="CX80" s="471"/>
      <c r="CY80" s="471"/>
      <c r="CZ80" s="471"/>
      <c r="DA80" s="471"/>
      <c r="DB80" s="471"/>
      <c r="DC80" s="471"/>
      <c r="DD80" s="471"/>
      <c r="DE80" s="471"/>
      <c r="DF80" s="471"/>
      <c r="DG80" s="471"/>
      <c r="DH80" s="471"/>
      <c r="DI80" s="471"/>
      <c r="DJ80" s="471"/>
      <c r="DK80" s="471"/>
      <c r="DL80" s="471"/>
      <c r="DM80" s="471"/>
      <c r="DN80" s="471"/>
      <c r="DO80" s="471"/>
      <c r="DP80" s="471"/>
      <c r="DQ80" s="471"/>
      <c r="DR80" s="471"/>
      <c r="DS80" s="471"/>
      <c r="DT80" s="471"/>
      <c r="DU80" s="471"/>
      <c r="DV80" s="471"/>
      <c r="DW80" s="471"/>
      <c r="DX80" s="471"/>
      <c r="DY80" s="471"/>
      <c r="DZ80" s="471"/>
      <c r="EA80" s="471"/>
      <c r="EB80" s="471"/>
      <c r="EC80" s="471"/>
      <c r="ED80" s="471"/>
      <c r="EE80" s="471"/>
      <c r="EF80" s="471"/>
      <c r="EG80" s="471"/>
      <c r="EH80" s="471"/>
      <c r="EI80" s="471"/>
      <c r="EJ80" s="471"/>
      <c r="EK80" s="471"/>
      <c r="EL80" s="471"/>
      <c r="EM80" s="471"/>
      <c r="EN80" s="471"/>
      <c r="EO80" s="471"/>
      <c r="EP80" s="471"/>
      <c r="EQ80" s="471"/>
      <c r="ER80" s="471"/>
      <c r="ES80" s="471"/>
      <c r="ET80" s="471"/>
      <c r="EU80" s="471"/>
      <c r="EV80" s="471"/>
      <c r="EW80" s="471"/>
      <c r="EX80" s="471"/>
      <c r="EY80" s="471"/>
      <c r="EZ80" s="471"/>
      <c r="FA80" s="471"/>
      <c r="FB80" s="471"/>
      <c r="FC80" s="471"/>
      <c r="FD80" s="471"/>
      <c r="FE80" s="471"/>
      <c r="FF80" s="471"/>
      <c r="FG80" s="471"/>
      <c r="FH80" s="471"/>
      <c r="FI80" s="471"/>
      <c r="FJ80" s="471"/>
      <c r="FK80" s="471"/>
      <c r="FL80" s="471"/>
      <c r="FM80" s="471"/>
      <c r="FN80" s="471"/>
      <c r="FO80" s="471"/>
      <c r="FP80" s="471"/>
      <c r="FQ80" s="471"/>
      <c r="FR80" s="471"/>
      <c r="FS80" s="471"/>
      <c r="FT80" s="471"/>
      <c r="FU80" s="471"/>
      <c r="FV80" s="471"/>
      <c r="FW80" s="471"/>
      <c r="FX80" s="471"/>
      <c r="FY80" s="471"/>
      <c r="FZ80" s="471"/>
      <c r="GA80" s="471"/>
      <c r="GB80" s="471"/>
      <c r="GC80" s="471"/>
      <c r="GD80" s="471"/>
      <c r="GE80" s="471"/>
      <c r="GF80" s="471"/>
      <c r="GG80" s="471"/>
      <c r="GH80" s="471"/>
      <c r="GI80" s="471"/>
      <c r="GJ80" s="471"/>
      <c r="GK80" s="471"/>
      <c r="GL80" s="471"/>
      <c r="GM80" s="471"/>
      <c r="GN80" s="471"/>
      <c r="GO80" s="471"/>
      <c r="GP80" s="471"/>
      <c r="GQ80" s="471"/>
      <c r="GR80" s="471"/>
      <c r="GS80" s="471"/>
      <c r="GT80" s="471"/>
      <c r="GU80" s="471"/>
      <c r="GV80" s="471"/>
      <c r="GW80" s="471"/>
      <c r="GX80" s="471"/>
      <c r="GY80" s="471"/>
      <c r="GZ80" s="471"/>
      <c r="HA80" s="471"/>
      <c r="HB80" s="471"/>
      <c r="HC80" s="471"/>
      <c r="HD80" s="471"/>
      <c r="HE80" s="471"/>
      <c r="HF80" s="471"/>
      <c r="HG80" s="471"/>
      <c r="HH80" s="471"/>
      <c r="HI80" s="471"/>
      <c r="HJ80" s="471"/>
      <c r="HK80" s="471"/>
      <c r="HL80" s="471"/>
      <c r="HM80" s="471"/>
      <c r="HN80" s="471"/>
      <c r="HO80" s="471"/>
      <c r="HP80" s="471"/>
      <c r="HQ80" s="471"/>
      <c r="HR80" s="471"/>
      <c r="HS80" s="471"/>
      <c r="HT80" s="471"/>
      <c r="HU80" s="471"/>
      <c r="HV80" s="471"/>
      <c r="HW80" s="471"/>
      <c r="HX80" s="471"/>
      <c r="HY80" s="471"/>
      <c r="HZ80" s="471"/>
      <c r="IA80" s="471"/>
      <c r="IB80" s="471"/>
      <c r="IC80" s="471"/>
      <c r="ID80" s="471"/>
      <c r="IE80" s="471"/>
      <c r="IF80" s="471"/>
      <c r="IG80" s="471"/>
      <c r="IH80" s="471"/>
      <c r="II80" s="471"/>
      <c r="IJ80" s="471"/>
      <c r="IK80" s="471"/>
      <c r="IL80" s="471"/>
      <c r="IM80" s="471"/>
      <c r="IN80" s="471"/>
      <c r="IO80" s="471"/>
      <c r="IP80" s="471"/>
      <c r="IQ80" s="471"/>
      <c r="IR80" s="471"/>
      <c r="IS80" s="471"/>
      <c r="IT80" s="471"/>
      <c r="IU80" s="471"/>
      <c r="IV80" s="471"/>
    </row>
    <row r="81" spans="1:256" s="473" customFormat="1" ht="13.5" customHeight="1">
      <c r="A81" s="648" t="s">
        <v>733</v>
      </c>
      <c r="B81" s="649"/>
      <c r="C81" s="424">
        <v>171201221</v>
      </c>
      <c r="D81" s="333" t="s">
        <v>234</v>
      </c>
      <c r="E81" s="650" t="s">
        <v>189</v>
      </c>
      <c r="F81" s="651">
        <f>F80*2</f>
        <v>7.68</v>
      </c>
      <c r="G81" s="785"/>
      <c r="H81" s="652">
        <f>F81*G81</f>
        <v>0</v>
      </c>
      <c r="I81" s="427" t="s">
        <v>623</v>
      </c>
      <c r="L81" s="471"/>
      <c r="M81" s="471"/>
      <c r="N81" s="471"/>
      <c r="O81" s="471"/>
      <c r="P81" s="471"/>
      <c r="Q81" s="471"/>
      <c r="R81" s="471"/>
      <c r="S81" s="643"/>
      <c r="T81" s="596"/>
      <c r="U81" s="596"/>
      <c r="V81" s="596"/>
      <c r="W81" s="596"/>
      <c r="X81" s="596"/>
      <c r="Y81" s="596"/>
      <c r="Z81" s="596"/>
      <c r="AA81" s="596"/>
      <c r="AB81" s="596"/>
      <c r="AC81" s="596"/>
      <c r="AD81" s="596"/>
      <c r="AE81" s="596"/>
      <c r="AF81" s="596"/>
      <c r="AG81" s="596"/>
      <c r="AH81" s="596"/>
      <c r="AI81" s="596"/>
      <c r="AJ81" s="596"/>
      <c r="AK81" s="596"/>
      <c r="AL81" s="596"/>
      <c r="AM81" s="596"/>
      <c r="AN81" s="596"/>
      <c r="AO81" s="596"/>
      <c r="AP81" s="596"/>
      <c r="AQ81" s="596"/>
      <c r="AR81" s="596"/>
      <c r="AS81" s="596"/>
      <c r="AT81" s="596"/>
      <c r="AU81" s="596"/>
      <c r="AV81" s="596"/>
      <c r="AW81" s="596"/>
      <c r="AX81" s="596"/>
      <c r="AY81" s="596"/>
      <c r="AZ81" s="596"/>
      <c r="BA81" s="596"/>
      <c r="BB81" s="596"/>
      <c r="BC81" s="596"/>
      <c r="BD81" s="596"/>
      <c r="BE81" s="596"/>
      <c r="BF81" s="596"/>
      <c r="BG81" s="596"/>
      <c r="BH81" s="596"/>
      <c r="BI81" s="596"/>
      <c r="BJ81" s="596"/>
      <c r="BK81" s="596"/>
      <c r="BL81" s="596"/>
      <c r="BM81" s="596"/>
      <c r="BN81" s="596"/>
      <c r="BO81" s="596"/>
      <c r="BP81" s="596"/>
      <c r="BQ81" s="596"/>
      <c r="BR81" s="596"/>
      <c r="BS81" s="596"/>
      <c r="BT81" s="596"/>
      <c r="BU81" s="596"/>
      <c r="BV81" s="596"/>
      <c r="BW81" s="596"/>
      <c r="BX81" s="596"/>
      <c r="BY81" s="596"/>
      <c r="BZ81" s="596"/>
      <c r="CA81" s="596"/>
      <c r="CB81" s="596"/>
      <c r="CC81" s="596"/>
      <c r="CD81" s="596"/>
      <c r="CE81" s="596"/>
      <c r="CF81" s="596"/>
      <c r="CG81" s="596"/>
      <c r="CH81" s="596"/>
      <c r="CI81" s="596"/>
      <c r="CJ81" s="596"/>
      <c r="CK81" s="596"/>
      <c r="CL81" s="596"/>
      <c r="CM81" s="596"/>
      <c r="CN81" s="596"/>
      <c r="CO81" s="596"/>
      <c r="CP81" s="596"/>
      <c r="CQ81" s="596"/>
      <c r="CR81" s="596"/>
      <c r="CS81" s="596"/>
      <c r="CT81" s="596"/>
      <c r="CU81" s="596"/>
      <c r="CV81" s="596"/>
      <c r="CW81" s="596"/>
      <c r="CX81" s="596"/>
      <c r="CY81" s="596"/>
      <c r="CZ81" s="596"/>
      <c r="DA81" s="596"/>
      <c r="DB81" s="596"/>
      <c r="DC81" s="596"/>
      <c r="DD81" s="596"/>
      <c r="DE81" s="596"/>
      <c r="DF81" s="596"/>
      <c r="DG81" s="596"/>
      <c r="DH81" s="596"/>
      <c r="DI81" s="596"/>
      <c r="DJ81" s="596"/>
      <c r="DK81" s="596"/>
      <c r="DL81" s="596"/>
      <c r="DM81" s="596"/>
      <c r="DN81" s="596"/>
      <c r="DO81" s="596"/>
      <c r="DP81" s="596"/>
      <c r="DQ81" s="596"/>
      <c r="DR81" s="596"/>
      <c r="DS81" s="596"/>
      <c r="DT81" s="596"/>
      <c r="DU81" s="596"/>
      <c r="DV81" s="596"/>
      <c r="DW81" s="596"/>
      <c r="DX81" s="596"/>
      <c r="DY81" s="596"/>
      <c r="DZ81" s="596"/>
      <c r="EA81" s="596"/>
      <c r="EB81" s="596"/>
      <c r="EC81" s="596"/>
      <c r="ED81" s="596"/>
      <c r="EE81" s="596"/>
      <c r="EF81" s="596"/>
      <c r="EG81" s="596"/>
      <c r="EH81" s="596"/>
      <c r="EI81" s="596"/>
      <c r="EJ81" s="596"/>
      <c r="EK81" s="596"/>
      <c r="EL81" s="596"/>
      <c r="EM81" s="596"/>
      <c r="EN81" s="596"/>
      <c r="EO81" s="596"/>
      <c r="EP81" s="596"/>
      <c r="EQ81" s="596"/>
      <c r="ER81" s="596"/>
      <c r="ES81" s="596"/>
      <c r="ET81" s="596"/>
      <c r="EU81" s="596"/>
      <c r="EV81" s="596"/>
      <c r="EW81" s="596"/>
      <c r="EX81" s="596"/>
      <c r="EY81" s="596"/>
      <c r="EZ81" s="596"/>
      <c r="FA81" s="596"/>
      <c r="FB81" s="596"/>
      <c r="FC81" s="596"/>
      <c r="FD81" s="596"/>
      <c r="FE81" s="596"/>
      <c r="FF81" s="596"/>
      <c r="FG81" s="596"/>
      <c r="FH81" s="596"/>
      <c r="FI81" s="596"/>
      <c r="FJ81" s="596"/>
      <c r="FK81" s="596"/>
      <c r="FL81" s="596"/>
      <c r="FM81" s="596"/>
      <c r="FN81" s="596"/>
      <c r="FO81" s="596"/>
      <c r="FP81" s="596"/>
      <c r="FQ81" s="596"/>
      <c r="FR81" s="596"/>
      <c r="FS81" s="596"/>
      <c r="FT81" s="596"/>
      <c r="FU81" s="596"/>
      <c r="FV81" s="596"/>
      <c r="FW81" s="596"/>
      <c r="FX81" s="596"/>
      <c r="FY81" s="596"/>
      <c r="FZ81" s="596"/>
      <c r="GA81" s="596"/>
      <c r="GB81" s="596"/>
      <c r="GC81" s="596"/>
      <c r="GD81" s="596"/>
      <c r="GE81" s="596"/>
      <c r="GF81" s="596"/>
      <c r="GG81" s="596"/>
      <c r="GH81" s="596"/>
      <c r="GI81" s="596"/>
      <c r="GJ81" s="596"/>
      <c r="GK81" s="596"/>
      <c r="GL81" s="596"/>
      <c r="GM81" s="596"/>
      <c r="GN81" s="596"/>
      <c r="GO81" s="596"/>
      <c r="GP81" s="596"/>
      <c r="GQ81" s="596"/>
      <c r="GR81" s="596"/>
      <c r="GS81" s="596"/>
      <c r="GT81" s="596"/>
      <c r="GU81" s="596"/>
      <c r="GV81" s="596"/>
      <c r="GW81" s="596"/>
      <c r="GX81" s="596"/>
      <c r="GY81" s="596"/>
      <c r="GZ81" s="596"/>
      <c r="HA81" s="596"/>
      <c r="HB81" s="596"/>
      <c r="HC81" s="596"/>
      <c r="HD81" s="596"/>
      <c r="HE81" s="596"/>
      <c r="HF81" s="596"/>
      <c r="HG81" s="596"/>
      <c r="HH81" s="596"/>
      <c r="HI81" s="596"/>
      <c r="HJ81" s="596"/>
      <c r="HK81" s="596"/>
      <c r="HL81" s="596"/>
      <c r="HM81" s="596"/>
      <c r="HN81" s="596"/>
      <c r="HO81" s="596"/>
      <c r="HP81" s="596"/>
      <c r="HQ81" s="596"/>
      <c r="HR81" s="596"/>
      <c r="HS81" s="596"/>
      <c r="HT81" s="596"/>
      <c r="HU81" s="596"/>
      <c r="HV81" s="596"/>
      <c r="HW81" s="596"/>
      <c r="HX81" s="596"/>
      <c r="HY81" s="596"/>
      <c r="HZ81" s="596"/>
      <c r="IA81" s="596"/>
      <c r="IB81" s="596"/>
      <c r="IC81" s="596"/>
      <c r="ID81" s="596"/>
      <c r="IE81" s="596"/>
      <c r="IF81" s="596"/>
      <c r="IG81" s="596"/>
      <c r="IH81" s="596"/>
      <c r="II81" s="596"/>
      <c r="IJ81" s="596"/>
      <c r="IK81" s="596"/>
      <c r="IL81" s="596"/>
      <c r="IM81" s="596"/>
      <c r="IN81" s="596"/>
      <c r="IO81" s="596"/>
      <c r="IP81" s="596"/>
      <c r="IQ81" s="596"/>
      <c r="IR81" s="596"/>
      <c r="IS81" s="596"/>
      <c r="IT81" s="596"/>
      <c r="IU81" s="596"/>
      <c r="IV81" s="596"/>
    </row>
    <row r="82" spans="1:256" s="473" customFormat="1" ht="13.5" customHeight="1">
      <c r="A82" s="648"/>
      <c r="B82" s="649"/>
      <c r="C82" s="653"/>
      <c r="D82" s="333" t="s">
        <v>704</v>
      </c>
      <c r="E82" s="650"/>
      <c r="F82" s="651"/>
      <c r="G82" s="652"/>
      <c r="H82" s="652"/>
      <c r="I82" s="654"/>
      <c r="L82" s="471"/>
      <c r="M82" s="471"/>
      <c r="N82" s="471"/>
      <c r="O82" s="471"/>
      <c r="P82" s="471"/>
      <c r="Q82" s="471"/>
      <c r="R82" s="471"/>
      <c r="S82" s="643"/>
      <c r="T82" s="596"/>
      <c r="U82" s="596"/>
      <c r="V82" s="596"/>
      <c r="W82" s="596"/>
      <c r="X82" s="596"/>
      <c r="Y82" s="596"/>
      <c r="Z82" s="596"/>
      <c r="AA82" s="596"/>
      <c r="AB82" s="596"/>
      <c r="AC82" s="596"/>
      <c r="AD82" s="596"/>
      <c r="AE82" s="596"/>
      <c r="AF82" s="596"/>
      <c r="AG82" s="596"/>
      <c r="AH82" s="596"/>
      <c r="AI82" s="596"/>
      <c r="AJ82" s="596"/>
      <c r="AK82" s="596"/>
      <c r="AL82" s="596"/>
      <c r="AM82" s="596"/>
      <c r="AN82" s="596"/>
      <c r="AO82" s="596"/>
      <c r="AP82" s="596"/>
      <c r="AQ82" s="596"/>
      <c r="AR82" s="596"/>
      <c r="AS82" s="596"/>
      <c r="AT82" s="596"/>
      <c r="AU82" s="596"/>
      <c r="AV82" s="596"/>
      <c r="AW82" s="596"/>
      <c r="AX82" s="596"/>
      <c r="AY82" s="596"/>
      <c r="AZ82" s="596"/>
      <c r="BA82" s="596"/>
      <c r="BB82" s="596"/>
      <c r="BC82" s="596"/>
      <c r="BD82" s="596"/>
      <c r="BE82" s="596"/>
      <c r="BF82" s="596"/>
      <c r="BG82" s="596"/>
      <c r="BH82" s="596"/>
      <c r="BI82" s="596"/>
      <c r="BJ82" s="596"/>
      <c r="BK82" s="596"/>
      <c r="BL82" s="596"/>
      <c r="BM82" s="596"/>
      <c r="BN82" s="596"/>
      <c r="BO82" s="596"/>
      <c r="BP82" s="596"/>
      <c r="BQ82" s="596"/>
      <c r="BR82" s="596"/>
      <c r="BS82" s="596"/>
      <c r="BT82" s="596"/>
      <c r="BU82" s="596"/>
      <c r="BV82" s="596"/>
      <c r="BW82" s="596"/>
      <c r="BX82" s="596"/>
      <c r="BY82" s="596"/>
      <c r="BZ82" s="596"/>
      <c r="CA82" s="596"/>
      <c r="CB82" s="596"/>
      <c r="CC82" s="596"/>
      <c r="CD82" s="596"/>
      <c r="CE82" s="596"/>
      <c r="CF82" s="596"/>
      <c r="CG82" s="596"/>
      <c r="CH82" s="596"/>
      <c r="CI82" s="596"/>
      <c r="CJ82" s="596"/>
      <c r="CK82" s="596"/>
      <c r="CL82" s="596"/>
      <c r="CM82" s="596"/>
      <c r="CN82" s="596"/>
      <c r="CO82" s="596"/>
      <c r="CP82" s="596"/>
      <c r="CQ82" s="596"/>
      <c r="CR82" s="596"/>
      <c r="CS82" s="596"/>
      <c r="CT82" s="596"/>
      <c r="CU82" s="596"/>
      <c r="CV82" s="596"/>
      <c r="CW82" s="596"/>
      <c r="CX82" s="596"/>
      <c r="CY82" s="596"/>
      <c r="CZ82" s="596"/>
      <c r="DA82" s="596"/>
      <c r="DB82" s="596"/>
      <c r="DC82" s="596"/>
      <c r="DD82" s="596"/>
      <c r="DE82" s="596"/>
      <c r="DF82" s="596"/>
      <c r="DG82" s="596"/>
      <c r="DH82" s="596"/>
      <c r="DI82" s="596"/>
      <c r="DJ82" s="596"/>
      <c r="DK82" s="596"/>
      <c r="DL82" s="596"/>
      <c r="DM82" s="596"/>
      <c r="DN82" s="596"/>
      <c r="DO82" s="596"/>
      <c r="DP82" s="596"/>
      <c r="DQ82" s="596"/>
      <c r="DR82" s="596"/>
      <c r="DS82" s="596"/>
      <c r="DT82" s="596"/>
      <c r="DU82" s="596"/>
      <c r="DV82" s="596"/>
      <c r="DW82" s="596"/>
      <c r="DX82" s="596"/>
      <c r="DY82" s="596"/>
      <c r="DZ82" s="596"/>
      <c r="EA82" s="596"/>
      <c r="EB82" s="596"/>
      <c r="EC82" s="596"/>
      <c r="ED82" s="596"/>
      <c r="EE82" s="596"/>
      <c r="EF82" s="596"/>
      <c r="EG82" s="596"/>
      <c r="EH82" s="596"/>
      <c r="EI82" s="596"/>
      <c r="EJ82" s="596"/>
      <c r="EK82" s="596"/>
      <c r="EL82" s="596"/>
      <c r="EM82" s="596"/>
      <c r="EN82" s="596"/>
      <c r="EO82" s="596"/>
      <c r="EP82" s="596"/>
      <c r="EQ82" s="596"/>
      <c r="ER82" s="596"/>
      <c r="ES82" s="596"/>
      <c r="ET82" s="596"/>
      <c r="EU82" s="596"/>
      <c r="EV82" s="596"/>
      <c r="EW82" s="596"/>
      <c r="EX82" s="596"/>
      <c r="EY82" s="596"/>
      <c r="EZ82" s="596"/>
      <c r="FA82" s="596"/>
      <c r="FB82" s="596"/>
      <c r="FC82" s="596"/>
      <c r="FD82" s="596"/>
      <c r="FE82" s="596"/>
      <c r="FF82" s="596"/>
      <c r="FG82" s="596"/>
      <c r="FH82" s="596"/>
      <c r="FI82" s="596"/>
      <c r="FJ82" s="596"/>
      <c r="FK82" s="596"/>
      <c r="FL82" s="596"/>
      <c r="FM82" s="596"/>
      <c r="FN82" s="596"/>
      <c r="FO82" s="596"/>
      <c r="FP82" s="596"/>
      <c r="FQ82" s="596"/>
      <c r="FR82" s="596"/>
      <c r="FS82" s="596"/>
      <c r="FT82" s="596"/>
      <c r="FU82" s="596"/>
      <c r="FV82" s="596"/>
      <c r="FW82" s="596"/>
      <c r="FX82" s="596"/>
      <c r="FY82" s="596"/>
      <c r="FZ82" s="596"/>
      <c r="GA82" s="596"/>
      <c r="GB82" s="596"/>
      <c r="GC82" s="596"/>
      <c r="GD82" s="596"/>
      <c r="GE82" s="596"/>
      <c r="GF82" s="596"/>
      <c r="GG82" s="596"/>
      <c r="GH82" s="596"/>
      <c r="GI82" s="596"/>
      <c r="GJ82" s="596"/>
      <c r="GK82" s="596"/>
      <c r="GL82" s="596"/>
      <c r="GM82" s="596"/>
      <c r="GN82" s="596"/>
      <c r="GO82" s="596"/>
      <c r="GP82" s="596"/>
      <c r="GQ82" s="596"/>
      <c r="GR82" s="596"/>
      <c r="GS82" s="596"/>
      <c r="GT82" s="596"/>
      <c r="GU82" s="596"/>
      <c r="GV82" s="596"/>
      <c r="GW82" s="596"/>
      <c r="GX82" s="596"/>
      <c r="GY82" s="596"/>
      <c r="GZ82" s="596"/>
      <c r="HA82" s="596"/>
      <c r="HB82" s="596"/>
      <c r="HC82" s="596"/>
      <c r="HD82" s="596"/>
      <c r="HE82" s="596"/>
      <c r="HF82" s="596"/>
      <c r="HG82" s="596"/>
      <c r="HH82" s="596"/>
      <c r="HI82" s="596"/>
      <c r="HJ82" s="596"/>
      <c r="HK82" s="596"/>
      <c r="HL82" s="596"/>
      <c r="HM82" s="596"/>
      <c r="HN82" s="596"/>
      <c r="HO82" s="596"/>
      <c r="HP82" s="596"/>
      <c r="HQ82" s="596"/>
      <c r="HR82" s="596"/>
      <c r="HS82" s="596"/>
      <c r="HT82" s="596"/>
      <c r="HU82" s="596"/>
      <c r="HV82" s="596"/>
      <c r="HW82" s="596"/>
      <c r="HX82" s="596"/>
      <c r="HY82" s="596"/>
      <c r="HZ82" s="596"/>
      <c r="IA82" s="596"/>
      <c r="IB82" s="596"/>
      <c r="IC82" s="596"/>
      <c r="ID82" s="596"/>
      <c r="IE82" s="596"/>
      <c r="IF82" s="596"/>
      <c r="IG82" s="596"/>
      <c r="IH82" s="596"/>
      <c r="II82" s="596"/>
      <c r="IJ82" s="596"/>
      <c r="IK82" s="596"/>
      <c r="IL82" s="596"/>
      <c r="IM82" s="596"/>
      <c r="IN82" s="596"/>
      <c r="IO82" s="596"/>
      <c r="IP82" s="596"/>
      <c r="IQ82" s="596"/>
      <c r="IR82" s="596"/>
      <c r="IS82" s="596"/>
      <c r="IT82" s="596"/>
      <c r="IU82" s="596"/>
      <c r="IV82" s="596"/>
    </row>
    <row r="83" spans="1:256" s="473" customFormat="1" ht="81" customHeight="1">
      <c r="A83" s="638"/>
      <c r="B83" s="639"/>
      <c r="C83" s="640"/>
      <c r="D83" s="192" t="s">
        <v>878</v>
      </c>
      <c r="E83" s="515"/>
      <c r="F83" s="500"/>
      <c r="G83" s="495"/>
      <c r="H83" s="495"/>
      <c r="I83" s="641"/>
      <c r="L83" s="471"/>
      <c r="M83" s="471"/>
      <c r="N83" s="471"/>
      <c r="O83" s="471"/>
      <c r="P83" s="471"/>
      <c r="Q83" s="471"/>
      <c r="R83" s="471"/>
      <c r="S83" s="471"/>
      <c r="T83" s="471"/>
      <c r="U83" s="471"/>
      <c r="V83" s="471"/>
      <c r="W83" s="471"/>
      <c r="X83" s="471"/>
      <c r="Y83" s="471"/>
      <c r="Z83" s="471"/>
      <c r="AA83" s="471"/>
      <c r="AB83" s="471"/>
      <c r="AC83" s="471"/>
      <c r="AD83" s="471"/>
      <c r="AE83" s="471"/>
      <c r="AF83" s="471"/>
      <c r="AG83" s="471"/>
      <c r="AH83" s="471"/>
      <c r="AI83" s="471"/>
      <c r="AJ83" s="471"/>
      <c r="AK83" s="471"/>
      <c r="AL83" s="471"/>
      <c r="AM83" s="471"/>
      <c r="AN83" s="471"/>
      <c r="AO83" s="471"/>
      <c r="AP83" s="471"/>
      <c r="AQ83" s="471"/>
      <c r="AR83" s="471"/>
      <c r="AS83" s="471"/>
      <c r="AT83" s="471"/>
      <c r="AU83" s="471"/>
      <c r="AV83" s="471"/>
      <c r="AW83" s="471"/>
      <c r="AX83" s="471"/>
      <c r="AY83" s="471"/>
      <c r="AZ83" s="471"/>
      <c r="BA83" s="471"/>
      <c r="BB83" s="471"/>
      <c r="BC83" s="471"/>
      <c r="BD83" s="471"/>
      <c r="BE83" s="471"/>
      <c r="BF83" s="471"/>
      <c r="BG83" s="471"/>
      <c r="BH83" s="471"/>
      <c r="BI83" s="471"/>
      <c r="BJ83" s="471"/>
      <c r="BK83" s="471"/>
      <c r="BL83" s="471"/>
      <c r="BM83" s="471"/>
      <c r="BN83" s="471"/>
      <c r="BO83" s="471"/>
      <c r="BP83" s="471"/>
      <c r="BQ83" s="471"/>
      <c r="BR83" s="471"/>
      <c r="BS83" s="471"/>
      <c r="BT83" s="471"/>
      <c r="BU83" s="471"/>
      <c r="BV83" s="471"/>
      <c r="BW83" s="471"/>
      <c r="BX83" s="471"/>
      <c r="BY83" s="471"/>
      <c r="BZ83" s="471"/>
      <c r="CA83" s="471"/>
      <c r="CB83" s="471"/>
      <c r="CC83" s="471"/>
      <c r="CD83" s="471"/>
      <c r="CE83" s="471"/>
      <c r="CF83" s="471"/>
      <c r="CG83" s="471"/>
      <c r="CH83" s="471"/>
      <c r="CI83" s="471"/>
      <c r="CJ83" s="471"/>
      <c r="CK83" s="471"/>
      <c r="CL83" s="471"/>
      <c r="CM83" s="471"/>
      <c r="CN83" s="471"/>
      <c r="CO83" s="471"/>
      <c r="CP83" s="471"/>
      <c r="CQ83" s="471"/>
      <c r="CR83" s="471"/>
      <c r="CS83" s="471"/>
      <c r="CT83" s="471"/>
      <c r="CU83" s="471"/>
      <c r="CV83" s="471"/>
      <c r="CW83" s="471"/>
      <c r="CX83" s="471"/>
      <c r="CY83" s="471"/>
      <c r="CZ83" s="471"/>
      <c r="DA83" s="471"/>
      <c r="DB83" s="471"/>
      <c r="DC83" s="471"/>
      <c r="DD83" s="471"/>
      <c r="DE83" s="471"/>
      <c r="DF83" s="471"/>
      <c r="DG83" s="471"/>
      <c r="DH83" s="471"/>
      <c r="DI83" s="471"/>
      <c r="DJ83" s="471"/>
      <c r="DK83" s="471"/>
      <c r="DL83" s="471"/>
      <c r="DM83" s="471"/>
      <c r="DN83" s="471"/>
      <c r="DO83" s="471"/>
      <c r="DP83" s="471"/>
      <c r="DQ83" s="471"/>
      <c r="DR83" s="471"/>
      <c r="DS83" s="471"/>
      <c r="DT83" s="471"/>
      <c r="DU83" s="471"/>
      <c r="DV83" s="471"/>
      <c r="DW83" s="471"/>
      <c r="DX83" s="471"/>
      <c r="DY83" s="471"/>
      <c r="DZ83" s="471"/>
      <c r="EA83" s="471"/>
      <c r="EB83" s="471"/>
      <c r="EC83" s="471"/>
      <c r="ED83" s="471"/>
      <c r="EE83" s="471"/>
      <c r="EF83" s="471"/>
      <c r="EG83" s="471"/>
      <c r="EH83" s="471"/>
      <c r="EI83" s="471"/>
      <c r="EJ83" s="471"/>
      <c r="EK83" s="471"/>
      <c r="EL83" s="471"/>
      <c r="EM83" s="471"/>
      <c r="EN83" s="471"/>
      <c r="EO83" s="471"/>
      <c r="EP83" s="471"/>
      <c r="EQ83" s="471"/>
      <c r="ER83" s="471"/>
      <c r="ES83" s="471"/>
      <c r="ET83" s="471"/>
      <c r="EU83" s="471"/>
      <c r="EV83" s="471"/>
      <c r="EW83" s="471"/>
      <c r="EX83" s="471"/>
      <c r="EY83" s="471"/>
      <c r="EZ83" s="471"/>
      <c r="FA83" s="471"/>
      <c r="FB83" s="471"/>
      <c r="FC83" s="471"/>
      <c r="FD83" s="471"/>
      <c r="FE83" s="471"/>
      <c r="FF83" s="471"/>
      <c r="FG83" s="471"/>
      <c r="FH83" s="471"/>
      <c r="FI83" s="471"/>
      <c r="FJ83" s="471"/>
      <c r="FK83" s="471"/>
      <c r="FL83" s="471"/>
      <c r="FM83" s="471"/>
      <c r="FN83" s="471"/>
      <c r="FO83" s="471"/>
      <c r="FP83" s="471"/>
      <c r="FQ83" s="471"/>
      <c r="FR83" s="471"/>
      <c r="FS83" s="471"/>
      <c r="FT83" s="471"/>
      <c r="FU83" s="471"/>
      <c r="FV83" s="471"/>
      <c r="FW83" s="471"/>
      <c r="FX83" s="471"/>
      <c r="FY83" s="471"/>
      <c r="FZ83" s="471"/>
      <c r="GA83" s="471"/>
      <c r="GB83" s="471"/>
      <c r="GC83" s="471"/>
      <c r="GD83" s="471"/>
      <c r="GE83" s="471"/>
      <c r="GF83" s="471"/>
      <c r="GG83" s="471"/>
      <c r="GH83" s="471"/>
      <c r="GI83" s="471"/>
      <c r="GJ83" s="471"/>
      <c r="GK83" s="471"/>
      <c r="GL83" s="471"/>
      <c r="GM83" s="471"/>
      <c r="GN83" s="471"/>
      <c r="GO83" s="471"/>
      <c r="GP83" s="471"/>
      <c r="GQ83" s="471"/>
      <c r="GR83" s="471"/>
      <c r="GS83" s="471"/>
      <c r="GT83" s="471"/>
      <c r="GU83" s="471"/>
      <c r="GV83" s="471"/>
      <c r="GW83" s="471"/>
      <c r="GX83" s="471"/>
      <c r="GY83" s="471"/>
      <c r="GZ83" s="471"/>
      <c r="HA83" s="471"/>
      <c r="HB83" s="471"/>
      <c r="HC83" s="471"/>
      <c r="HD83" s="471"/>
      <c r="HE83" s="471"/>
      <c r="HF83" s="471"/>
      <c r="HG83" s="471"/>
      <c r="HH83" s="471"/>
      <c r="HI83" s="471"/>
      <c r="HJ83" s="471"/>
      <c r="HK83" s="471"/>
      <c r="HL83" s="471"/>
      <c r="HM83" s="471"/>
      <c r="HN83" s="471"/>
      <c r="HO83" s="471"/>
      <c r="HP83" s="471"/>
      <c r="HQ83" s="471"/>
      <c r="HR83" s="471"/>
      <c r="HS83" s="471"/>
      <c r="HT83" s="471"/>
      <c r="HU83" s="471"/>
      <c r="HV83" s="471"/>
      <c r="HW83" s="471"/>
      <c r="HX83" s="471"/>
      <c r="HY83" s="471"/>
      <c r="HZ83" s="471"/>
      <c r="IA83" s="471"/>
      <c r="IB83" s="471"/>
      <c r="IC83" s="471"/>
      <c r="ID83" s="471"/>
      <c r="IE83" s="471"/>
      <c r="IF83" s="471"/>
      <c r="IG83" s="471"/>
      <c r="IH83" s="471"/>
      <c r="II83" s="471"/>
      <c r="IJ83" s="471"/>
      <c r="IK83" s="471"/>
      <c r="IL83" s="471"/>
      <c r="IM83" s="471"/>
      <c r="IN83" s="471"/>
      <c r="IO83" s="471"/>
      <c r="IP83" s="471"/>
      <c r="IQ83" s="471"/>
      <c r="IR83" s="471"/>
      <c r="IS83" s="471"/>
      <c r="IT83" s="471"/>
      <c r="IU83" s="471"/>
      <c r="IV83" s="471"/>
    </row>
    <row r="84" spans="1:256" ht="13.5" customHeight="1">
      <c r="A84" s="295"/>
      <c r="B84" s="296"/>
      <c r="C84" s="656">
        <v>5</v>
      </c>
      <c r="D84" s="656" t="s">
        <v>287</v>
      </c>
      <c r="E84" s="296"/>
      <c r="F84" s="297"/>
      <c r="G84" s="298"/>
      <c r="H84" s="298">
        <f>SUM(H85:H86,H93:H94)</f>
        <v>0</v>
      </c>
      <c r="I84" s="299"/>
    </row>
    <row r="85" spans="1:256" s="473" customFormat="1" ht="13.5" customHeight="1">
      <c r="A85" s="661" t="s">
        <v>327</v>
      </c>
      <c r="B85" s="636" t="s">
        <v>170</v>
      </c>
      <c r="C85" s="493" t="s">
        <v>288</v>
      </c>
      <c r="D85" s="493" t="s">
        <v>289</v>
      </c>
      <c r="E85" s="493" t="s">
        <v>113</v>
      </c>
      <c r="F85" s="507">
        <f>SUM(F93)</f>
        <v>4.8</v>
      </c>
      <c r="G85" s="495">
        <f>SUM(H87:H92)/F85</f>
        <v>0</v>
      </c>
      <c r="H85" s="495">
        <f>F85*G85</f>
        <v>0</v>
      </c>
      <c r="I85" s="506" t="s">
        <v>625</v>
      </c>
      <c r="J85" s="662"/>
      <c r="K85" s="663"/>
      <c r="L85" s="663"/>
      <c r="M85" s="663"/>
      <c r="N85" s="663"/>
      <c r="O85" s="664"/>
      <c r="P85" s="665"/>
      <c r="Q85" s="666"/>
      <c r="R85" s="667"/>
      <c r="S85" s="667"/>
      <c r="T85" s="668"/>
      <c r="V85" s="669"/>
    </row>
    <row r="86" spans="1:256" s="473" customFormat="1" ht="13.5" customHeight="1">
      <c r="A86" s="635"/>
      <c r="B86" s="670"/>
      <c r="C86" s="671"/>
      <c r="D86" s="515" t="s">
        <v>290</v>
      </c>
      <c r="E86" s="493"/>
      <c r="F86" s="672"/>
      <c r="G86" s="495"/>
      <c r="H86" s="495"/>
      <c r="I86" s="673"/>
      <c r="J86" s="674"/>
      <c r="K86" s="663"/>
      <c r="L86" s="663"/>
      <c r="M86" s="663"/>
      <c r="N86" s="663"/>
      <c r="O86" s="664"/>
      <c r="P86" s="665"/>
      <c r="Q86" s="666"/>
      <c r="R86" s="667"/>
      <c r="S86" s="667"/>
      <c r="T86" s="668"/>
      <c r="V86" s="669"/>
    </row>
    <row r="87" spans="1:256" s="473" customFormat="1" ht="13.5" customHeight="1">
      <c r="A87" s="644" t="s">
        <v>227</v>
      </c>
      <c r="B87" s="670"/>
      <c r="C87" s="424" t="s">
        <v>491</v>
      </c>
      <c r="D87" s="515" t="s">
        <v>722</v>
      </c>
      <c r="E87" s="424" t="s">
        <v>113</v>
      </c>
      <c r="F87" s="500">
        <v>5.3</v>
      </c>
      <c r="G87" s="151"/>
      <c r="H87" s="675">
        <f t="shared" ref="H87:H92" si="1">F87*G87</f>
        <v>0</v>
      </c>
      <c r="I87" s="427" t="s">
        <v>624</v>
      </c>
      <c r="J87" s="676"/>
      <c r="K87" s="677"/>
      <c r="L87" s="677"/>
      <c r="M87" s="677"/>
      <c r="N87" s="677"/>
      <c r="O87" s="678"/>
      <c r="P87" s="678"/>
      <c r="Q87" s="679"/>
      <c r="R87" s="667"/>
      <c r="S87" s="667"/>
      <c r="T87" s="668"/>
      <c r="V87" s="669"/>
    </row>
    <row r="88" spans="1:256" s="430" customFormat="1" ht="13.5" customHeight="1">
      <c r="A88" s="680" t="s">
        <v>229</v>
      </c>
      <c r="B88" s="681"/>
      <c r="C88" s="424" t="s">
        <v>492</v>
      </c>
      <c r="D88" s="369" t="s">
        <v>723</v>
      </c>
      <c r="E88" s="369" t="s">
        <v>113</v>
      </c>
      <c r="F88" s="500">
        <v>5.3</v>
      </c>
      <c r="G88" s="181"/>
      <c r="H88" s="682">
        <f t="shared" si="1"/>
        <v>0</v>
      </c>
      <c r="I88" s="427" t="s">
        <v>624</v>
      </c>
      <c r="J88" s="683"/>
      <c r="K88" s="684"/>
      <c r="L88" s="685"/>
      <c r="M88" s="686"/>
      <c r="N88" s="686"/>
      <c r="O88" s="687"/>
      <c r="P88" s="686"/>
      <c r="Q88" s="683"/>
      <c r="R88" s="688"/>
      <c r="S88" s="571"/>
    </row>
    <row r="89" spans="1:256" s="473" customFormat="1" ht="13.5" customHeight="1">
      <c r="A89" s="644" t="s">
        <v>231</v>
      </c>
      <c r="B89" s="670"/>
      <c r="C89" s="424" t="s">
        <v>632</v>
      </c>
      <c r="D89" s="369" t="s">
        <v>724</v>
      </c>
      <c r="E89" s="369" t="s">
        <v>113</v>
      </c>
      <c r="F89" s="500">
        <v>5.3</v>
      </c>
      <c r="G89" s="181"/>
      <c r="H89" s="682">
        <f t="shared" si="1"/>
        <v>0</v>
      </c>
      <c r="I89" s="427" t="s">
        <v>624</v>
      </c>
      <c r="J89" s="676"/>
      <c r="K89" s="677"/>
      <c r="L89" s="677"/>
      <c r="M89" s="677"/>
      <c r="N89" s="677"/>
      <c r="O89" s="678"/>
      <c r="P89" s="678"/>
      <c r="Q89" s="679"/>
      <c r="R89" s="667"/>
      <c r="S89" s="667"/>
      <c r="T89" s="668"/>
      <c r="V89" s="669"/>
    </row>
    <row r="90" spans="1:256" s="430" customFormat="1" ht="13.5" customHeight="1">
      <c r="A90" s="680" t="s">
        <v>233</v>
      </c>
      <c r="B90" s="681"/>
      <c r="C90" s="424" t="s">
        <v>492</v>
      </c>
      <c r="D90" s="369" t="s">
        <v>723</v>
      </c>
      <c r="E90" s="369" t="s">
        <v>113</v>
      </c>
      <c r="F90" s="500">
        <v>5.3</v>
      </c>
      <c r="G90" s="181"/>
      <c r="H90" s="682">
        <f t="shared" si="1"/>
        <v>0</v>
      </c>
      <c r="I90" s="427" t="s">
        <v>624</v>
      </c>
      <c r="J90" s="683"/>
      <c r="K90" s="684"/>
      <c r="L90" s="685"/>
      <c r="M90" s="686"/>
      <c r="N90" s="686"/>
      <c r="O90" s="687"/>
      <c r="P90" s="686"/>
      <c r="Q90" s="683"/>
      <c r="R90" s="688"/>
      <c r="S90" s="571"/>
    </row>
    <row r="91" spans="1:256" s="473" customFormat="1" ht="13.5" customHeight="1">
      <c r="A91" s="644" t="s">
        <v>734</v>
      </c>
      <c r="B91" s="670"/>
      <c r="C91" s="424">
        <v>564861111</v>
      </c>
      <c r="D91" s="515" t="s">
        <v>725</v>
      </c>
      <c r="E91" s="424" t="s">
        <v>113</v>
      </c>
      <c r="F91" s="500">
        <v>5.3</v>
      </c>
      <c r="G91" s="151"/>
      <c r="H91" s="516">
        <f t="shared" si="1"/>
        <v>0</v>
      </c>
      <c r="I91" s="427" t="s">
        <v>623</v>
      </c>
      <c r="J91" s="676"/>
      <c r="K91" s="677"/>
      <c r="L91" s="677"/>
      <c r="M91" s="677"/>
      <c r="N91" s="677"/>
      <c r="O91" s="689"/>
      <c r="P91" s="678"/>
      <c r="Q91" s="679"/>
      <c r="R91" s="667"/>
      <c r="S91" s="667"/>
      <c r="T91" s="668"/>
      <c r="V91" s="669"/>
    </row>
    <row r="92" spans="1:256" s="473" customFormat="1" ht="13.5" customHeight="1">
      <c r="A92" s="644" t="s">
        <v>735</v>
      </c>
      <c r="B92" s="670"/>
      <c r="C92" s="424">
        <v>564751113</v>
      </c>
      <c r="D92" s="515" t="s">
        <v>726</v>
      </c>
      <c r="E92" s="424" t="s">
        <v>113</v>
      </c>
      <c r="F92" s="500">
        <v>5.3</v>
      </c>
      <c r="G92" s="151"/>
      <c r="H92" s="516">
        <f t="shared" si="1"/>
        <v>0</v>
      </c>
      <c r="I92" s="427" t="s">
        <v>623</v>
      </c>
      <c r="J92" s="676"/>
      <c r="K92" s="677"/>
      <c r="L92" s="677"/>
      <c r="M92" s="677"/>
      <c r="N92" s="677"/>
      <c r="O92" s="678"/>
      <c r="P92" s="678"/>
      <c r="Q92" s="679"/>
      <c r="R92" s="667"/>
      <c r="S92" s="667"/>
      <c r="T92" s="668"/>
      <c r="V92" s="669"/>
    </row>
    <row r="93" spans="1:256" s="473" customFormat="1" ht="13.5" customHeight="1">
      <c r="A93" s="635"/>
      <c r="B93" s="670"/>
      <c r="C93" s="671"/>
      <c r="D93" s="515" t="s">
        <v>692</v>
      </c>
      <c r="E93" s="690"/>
      <c r="F93" s="500">
        <f>4.8*1</f>
        <v>4.8</v>
      </c>
      <c r="G93" s="691"/>
      <c r="H93" s="691"/>
      <c r="I93" s="641"/>
      <c r="J93" s="692"/>
      <c r="K93" s="692"/>
      <c r="L93" s="663"/>
      <c r="M93" s="663"/>
      <c r="N93" s="663"/>
      <c r="O93" s="664"/>
      <c r="P93" s="665"/>
      <c r="Q93" s="666"/>
      <c r="R93" s="667"/>
      <c r="S93" s="667"/>
      <c r="T93" s="668"/>
      <c r="V93" s="669"/>
    </row>
    <row r="94" spans="1:256" s="473" customFormat="1" ht="13.5" customHeight="1">
      <c r="A94" s="492"/>
      <c r="B94" s="493"/>
      <c r="C94" s="493"/>
      <c r="D94" s="515" t="s">
        <v>291</v>
      </c>
      <c r="E94" s="493"/>
      <c r="F94" s="500"/>
      <c r="G94" s="495"/>
      <c r="H94" s="495"/>
      <c r="I94" s="506"/>
      <c r="J94" s="677"/>
      <c r="K94" s="663"/>
      <c r="L94" s="663"/>
      <c r="M94" s="663"/>
      <c r="N94" s="663"/>
      <c r="O94" s="664"/>
      <c r="P94" s="665"/>
      <c r="Q94" s="666"/>
      <c r="R94" s="667"/>
      <c r="S94" s="667"/>
      <c r="T94" s="668"/>
      <c r="V94" s="669"/>
    </row>
    <row r="95" spans="1:256" s="471" customFormat="1" ht="13.5" customHeight="1">
      <c r="A95" s="709"/>
      <c r="B95" s="710"/>
      <c r="C95" s="487" t="s">
        <v>205</v>
      </c>
      <c r="D95" s="487" t="s">
        <v>206</v>
      </c>
      <c r="E95" s="487"/>
      <c r="F95" s="711"/>
      <c r="G95" s="756"/>
      <c r="H95" s="298">
        <f>SUM(H96:H109,H114:H116,H121:H123)</f>
        <v>0</v>
      </c>
      <c r="I95" s="712"/>
      <c r="J95" s="660"/>
    </row>
    <row r="96" spans="1:256" s="430" customFormat="1" ht="27" customHeight="1">
      <c r="A96" s="929">
        <v>36</v>
      </c>
      <c r="B96" s="736">
        <v>221</v>
      </c>
      <c r="C96" s="364">
        <v>916331112</v>
      </c>
      <c r="D96" s="364" t="s">
        <v>448</v>
      </c>
      <c r="E96" s="364" t="s">
        <v>164</v>
      </c>
      <c r="F96" s="370">
        <f>F97</f>
        <v>2</v>
      </c>
      <c r="G96" s="152"/>
      <c r="H96" s="509">
        <f>F96*G96</f>
        <v>0</v>
      </c>
      <c r="I96" s="366" t="s">
        <v>623</v>
      </c>
      <c r="J96" s="930"/>
      <c r="K96" s="931"/>
      <c r="L96" s="556"/>
      <c r="M96" s="556"/>
      <c r="N96" s="555"/>
      <c r="O96" s="556"/>
      <c r="P96" s="557"/>
      <c r="Q96" s="558"/>
      <c r="R96" s="558"/>
      <c r="S96" s="559"/>
    </row>
    <row r="97" spans="1:256" s="430" customFormat="1" ht="13.5" customHeight="1">
      <c r="A97" s="929"/>
      <c r="B97" s="364"/>
      <c r="C97" s="364"/>
      <c r="D97" s="515" t="s">
        <v>694</v>
      </c>
      <c r="E97" s="364"/>
      <c r="F97" s="932">
        <f>2</f>
        <v>2</v>
      </c>
      <c r="G97" s="509"/>
      <c r="H97" s="509"/>
      <c r="I97" s="366"/>
      <c r="J97" s="933"/>
      <c r="K97" s="931"/>
      <c r="L97" s="556"/>
      <c r="M97" s="556"/>
      <c r="N97" s="555"/>
      <c r="O97" s="556"/>
      <c r="P97" s="557"/>
      <c r="Q97" s="558"/>
      <c r="R97" s="558"/>
      <c r="S97" s="559"/>
    </row>
    <row r="98" spans="1:256" s="305" customFormat="1" ht="27" customHeight="1">
      <c r="A98" s="723">
        <v>37</v>
      </c>
      <c r="B98" s="301" t="s">
        <v>303</v>
      </c>
      <c r="C98" s="302" t="s">
        <v>442</v>
      </c>
      <c r="D98" s="302" t="s">
        <v>443</v>
      </c>
      <c r="E98" s="302" t="s">
        <v>164</v>
      </c>
      <c r="F98" s="358">
        <f>SUM(F99:F99)</f>
        <v>9.6</v>
      </c>
      <c r="G98" s="149"/>
      <c r="H98" s="303">
        <f>F98*G98</f>
        <v>0</v>
      </c>
      <c r="I98" s="304" t="s">
        <v>625</v>
      </c>
      <c r="J98" s="724"/>
    </row>
    <row r="99" spans="1:256" s="305" customFormat="1" ht="13.5" customHeight="1">
      <c r="A99" s="725"/>
      <c r="B99" s="301"/>
      <c r="C99" s="302"/>
      <c r="D99" s="308" t="s">
        <v>693</v>
      </c>
      <c r="E99" s="302"/>
      <c r="F99" s="309">
        <f>4.8*2</f>
        <v>9.6</v>
      </c>
      <c r="G99" s="303"/>
      <c r="H99" s="303"/>
      <c r="I99" s="304"/>
    </row>
    <row r="100" spans="1:256" s="408" customFormat="1" ht="108" customHeight="1">
      <c r="A100" s="725"/>
      <c r="B100" s="301"/>
      <c r="C100" s="302"/>
      <c r="D100" s="726" t="s">
        <v>444</v>
      </c>
      <c r="E100" s="302"/>
      <c r="G100" s="303"/>
      <c r="H100" s="303"/>
      <c r="I100" s="727"/>
      <c r="J100" s="728"/>
    </row>
    <row r="101" spans="1:256" s="305" customFormat="1" ht="67.5" customHeight="1">
      <c r="A101" s="729"/>
      <c r="B101" s="730"/>
      <c r="C101" s="731"/>
      <c r="D101" s="348" t="s">
        <v>877</v>
      </c>
      <c r="E101" s="308"/>
      <c r="F101" s="732"/>
      <c r="G101" s="733"/>
      <c r="H101" s="303"/>
      <c r="I101" s="734"/>
      <c r="S101" s="559"/>
    </row>
    <row r="102" spans="1:256" s="430" customFormat="1" ht="13.5" customHeight="1">
      <c r="A102" s="934" t="s">
        <v>629</v>
      </c>
      <c r="B102" s="363" t="s">
        <v>190</v>
      </c>
      <c r="C102" s="364" t="s">
        <v>460</v>
      </c>
      <c r="D102" s="364" t="s">
        <v>457</v>
      </c>
      <c r="E102" s="364" t="s">
        <v>164</v>
      </c>
      <c r="F102" s="370">
        <f>F104</f>
        <v>1.1000000000000001</v>
      </c>
      <c r="G102" s="178"/>
      <c r="H102" s="365">
        <f>F102*G102</f>
        <v>0</v>
      </c>
      <c r="I102" s="366" t="s">
        <v>625</v>
      </c>
      <c r="J102" s="935"/>
      <c r="K102" s="936"/>
      <c r="L102" s="556"/>
      <c r="M102" s="937"/>
      <c r="N102" s="937"/>
      <c r="O102" s="937"/>
      <c r="P102" s="938"/>
      <c r="Q102" s="939"/>
      <c r="R102" s="939"/>
      <c r="S102" s="559"/>
    </row>
    <row r="103" spans="1:256" s="430" customFormat="1" ht="40.5" customHeight="1">
      <c r="A103" s="362"/>
      <c r="B103" s="364"/>
      <c r="C103" s="364"/>
      <c r="D103" s="511" t="s">
        <v>458</v>
      </c>
      <c r="E103" s="364"/>
      <c r="F103" s="512"/>
      <c r="G103" s="365"/>
      <c r="H103" s="365"/>
      <c r="I103" s="940"/>
      <c r="J103" s="935"/>
      <c r="K103" s="936"/>
      <c r="L103" s="686"/>
      <c r="M103" s="941"/>
      <c r="N103" s="941"/>
      <c r="O103" s="942"/>
      <c r="P103" s="943"/>
      <c r="Q103" s="944"/>
      <c r="R103" s="944"/>
      <c r="S103" s="559"/>
    </row>
    <row r="104" spans="1:256" s="430" customFormat="1" ht="13.5" customHeight="1">
      <c r="A104" s="549"/>
      <c r="B104" s="363"/>
      <c r="C104" s="364"/>
      <c r="D104" s="511" t="s">
        <v>459</v>
      </c>
      <c r="E104" s="364"/>
      <c r="F104" s="512">
        <f>(1)*1.1</f>
        <v>1.1000000000000001</v>
      </c>
      <c r="G104" s="365"/>
      <c r="H104" s="365"/>
      <c r="I104" s="945"/>
      <c r="J104" s="935"/>
      <c r="K104" s="936"/>
      <c r="L104" s="686"/>
      <c r="M104" s="941"/>
      <c r="N104" s="941"/>
      <c r="O104" s="941"/>
      <c r="P104" s="943"/>
      <c r="Q104" s="944"/>
      <c r="R104" s="944"/>
      <c r="S104" s="559"/>
    </row>
    <row r="105" spans="1:256" s="305" customFormat="1" ht="67.5" customHeight="1">
      <c r="A105" s="729"/>
      <c r="B105" s="730"/>
      <c r="C105" s="731"/>
      <c r="D105" s="348" t="s">
        <v>877</v>
      </c>
      <c r="E105" s="308"/>
      <c r="F105" s="732"/>
      <c r="G105" s="733"/>
      <c r="H105" s="303"/>
      <c r="I105" s="734"/>
      <c r="J105" s="935"/>
      <c r="K105" s="936"/>
      <c r="L105" s="686"/>
      <c r="M105" s="941"/>
      <c r="N105" s="941"/>
      <c r="O105" s="941"/>
      <c r="P105" s="943"/>
      <c r="Q105" s="944"/>
      <c r="R105" s="944"/>
      <c r="S105" s="559"/>
    </row>
    <row r="106" spans="1:256" s="305" customFormat="1" ht="13.5" customHeight="1">
      <c r="A106" s="735">
        <v>39</v>
      </c>
      <c r="B106" s="736">
        <v>221</v>
      </c>
      <c r="C106" s="736">
        <v>979024441</v>
      </c>
      <c r="D106" s="736" t="s">
        <v>446</v>
      </c>
      <c r="E106" s="736" t="s">
        <v>164</v>
      </c>
      <c r="F106" s="737">
        <f>SUM(F107:F107)</f>
        <v>2</v>
      </c>
      <c r="G106" s="784"/>
      <c r="H106" s="738">
        <f>F106*G106</f>
        <v>0</v>
      </c>
      <c r="I106" s="496" t="s">
        <v>623</v>
      </c>
      <c r="J106" s="946"/>
      <c r="K106" s="947"/>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1"/>
      <c r="AN106" s="191"/>
      <c r="AO106" s="191"/>
      <c r="AP106" s="191"/>
      <c r="AQ106" s="191"/>
      <c r="AR106" s="191"/>
      <c r="AS106" s="191"/>
      <c r="AT106" s="191"/>
      <c r="AU106" s="191"/>
      <c r="AV106" s="191"/>
      <c r="AW106" s="191"/>
      <c r="AX106" s="191"/>
      <c r="AY106" s="191"/>
      <c r="AZ106" s="191"/>
      <c r="BA106" s="191"/>
      <c r="BB106" s="191"/>
      <c r="BC106" s="191"/>
      <c r="BD106" s="191"/>
      <c r="BE106" s="191"/>
      <c r="BF106" s="191"/>
      <c r="BG106" s="191"/>
      <c r="BH106" s="191"/>
      <c r="BI106" s="191"/>
      <c r="BJ106" s="191"/>
      <c r="BK106" s="191"/>
      <c r="BL106" s="191"/>
      <c r="BM106" s="191"/>
      <c r="BN106" s="191"/>
      <c r="BO106" s="191"/>
      <c r="BP106" s="191"/>
      <c r="BQ106" s="191"/>
      <c r="BR106" s="191"/>
      <c r="BS106" s="191"/>
      <c r="BT106" s="191"/>
      <c r="BU106" s="191"/>
      <c r="BV106" s="191"/>
      <c r="BW106" s="191"/>
      <c r="BX106" s="191"/>
      <c r="BY106" s="191"/>
      <c r="BZ106" s="191"/>
      <c r="CA106" s="191"/>
      <c r="CB106" s="191"/>
      <c r="CC106" s="191"/>
      <c r="CD106" s="191"/>
      <c r="CE106" s="191"/>
      <c r="CF106" s="191"/>
      <c r="CG106" s="191"/>
      <c r="CH106" s="191"/>
      <c r="CI106" s="191"/>
      <c r="CJ106" s="191"/>
      <c r="CK106" s="191"/>
      <c r="CL106" s="191"/>
      <c r="CM106" s="191"/>
      <c r="CN106" s="191"/>
      <c r="CO106" s="191"/>
      <c r="CP106" s="191"/>
      <c r="CQ106" s="191"/>
      <c r="CR106" s="191"/>
      <c r="CS106" s="191"/>
      <c r="CT106" s="191"/>
      <c r="CU106" s="191"/>
      <c r="CV106" s="191"/>
      <c r="CW106" s="191"/>
      <c r="CX106" s="191"/>
      <c r="CY106" s="191"/>
      <c r="CZ106" s="191"/>
      <c r="DA106" s="191"/>
      <c r="DB106" s="191"/>
      <c r="DC106" s="191"/>
      <c r="DD106" s="191"/>
      <c r="DE106" s="191"/>
      <c r="DF106" s="191"/>
      <c r="DG106" s="191"/>
      <c r="DH106" s="191"/>
      <c r="DI106" s="191"/>
      <c r="DJ106" s="191"/>
      <c r="DK106" s="191"/>
      <c r="DL106" s="191"/>
      <c r="DM106" s="191"/>
      <c r="DN106" s="191"/>
      <c r="DO106" s="191"/>
      <c r="DP106" s="191"/>
      <c r="DQ106" s="191"/>
      <c r="DR106" s="191"/>
      <c r="DS106" s="191"/>
      <c r="DT106" s="191"/>
      <c r="DU106" s="191"/>
      <c r="DV106" s="191"/>
      <c r="DW106" s="191"/>
      <c r="DX106" s="191"/>
      <c r="DY106" s="191"/>
      <c r="DZ106" s="191"/>
      <c r="EA106" s="191"/>
      <c r="EB106" s="191"/>
      <c r="EC106" s="191"/>
      <c r="ED106" s="191"/>
      <c r="EE106" s="191"/>
      <c r="EF106" s="191"/>
      <c r="EG106" s="191"/>
      <c r="EH106" s="191"/>
      <c r="EI106" s="191"/>
      <c r="EJ106" s="191"/>
      <c r="EK106" s="191"/>
      <c r="EL106" s="191"/>
      <c r="EM106" s="191"/>
      <c r="EN106" s="191"/>
      <c r="EO106" s="191"/>
      <c r="EP106" s="191"/>
      <c r="EQ106" s="191"/>
      <c r="ER106" s="191"/>
      <c r="ES106" s="191"/>
      <c r="ET106" s="191"/>
      <c r="EU106" s="191"/>
      <c r="EV106" s="191"/>
      <c r="EW106" s="191"/>
      <c r="EX106" s="191"/>
      <c r="EY106" s="191"/>
      <c r="EZ106" s="191"/>
      <c r="FA106" s="191"/>
      <c r="FB106" s="191"/>
      <c r="FC106" s="191"/>
      <c r="FD106" s="191"/>
      <c r="FE106" s="191"/>
      <c r="FF106" s="191"/>
      <c r="FG106" s="191"/>
      <c r="FH106" s="191"/>
      <c r="FI106" s="191"/>
      <c r="FJ106" s="191"/>
      <c r="FK106" s="191"/>
      <c r="FL106" s="191"/>
      <c r="FM106" s="191"/>
      <c r="FN106" s="191"/>
      <c r="FO106" s="191"/>
      <c r="FP106" s="191"/>
      <c r="FQ106" s="191"/>
      <c r="FR106" s="191"/>
      <c r="FS106" s="191"/>
      <c r="FT106" s="191"/>
      <c r="FU106" s="191"/>
      <c r="FV106" s="191"/>
      <c r="FW106" s="191"/>
      <c r="FX106" s="191"/>
      <c r="FY106" s="191"/>
      <c r="FZ106" s="191"/>
      <c r="GA106" s="191"/>
      <c r="GB106" s="191"/>
      <c r="GC106" s="191"/>
      <c r="GD106" s="191"/>
      <c r="GE106" s="191"/>
      <c r="GF106" s="191"/>
      <c r="GG106" s="191"/>
      <c r="GH106" s="191"/>
      <c r="GI106" s="191"/>
      <c r="GJ106" s="191"/>
      <c r="GK106" s="191"/>
      <c r="GL106" s="191"/>
      <c r="GM106" s="191"/>
      <c r="GN106" s="191"/>
      <c r="GO106" s="191"/>
      <c r="GP106" s="191"/>
      <c r="GQ106" s="191"/>
      <c r="GR106" s="191"/>
      <c r="GS106" s="191"/>
      <c r="GT106" s="191"/>
      <c r="GU106" s="191"/>
      <c r="GV106" s="191"/>
      <c r="GW106" s="191"/>
      <c r="GX106" s="191"/>
      <c r="GY106" s="191"/>
      <c r="GZ106" s="191"/>
      <c r="HA106" s="191"/>
      <c r="HB106" s="191"/>
      <c r="HC106" s="191"/>
      <c r="HD106" s="191"/>
      <c r="HE106" s="191"/>
      <c r="HF106" s="191"/>
      <c r="HG106" s="191"/>
      <c r="HH106" s="191"/>
      <c r="HI106" s="191"/>
      <c r="HJ106" s="191"/>
      <c r="HK106" s="191"/>
      <c r="HL106" s="191"/>
      <c r="HM106" s="191"/>
      <c r="HN106" s="191"/>
      <c r="HO106" s="191"/>
      <c r="HP106" s="191"/>
      <c r="HQ106" s="191"/>
      <c r="HR106" s="191"/>
      <c r="HS106" s="191"/>
      <c r="HT106" s="191"/>
      <c r="HU106" s="191"/>
      <c r="HV106" s="191"/>
      <c r="HW106" s="191"/>
      <c r="HX106" s="191"/>
      <c r="HY106" s="191"/>
      <c r="HZ106" s="191"/>
      <c r="IA106" s="191"/>
      <c r="IB106" s="191"/>
      <c r="IC106" s="191"/>
      <c r="ID106" s="191"/>
      <c r="IE106" s="191"/>
      <c r="IF106" s="191"/>
      <c r="IG106" s="191"/>
      <c r="IH106" s="191"/>
      <c r="II106" s="191"/>
      <c r="IJ106" s="191"/>
      <c r="IK106" s="191"/>
      <c r="IL106" s="191"/>
      <c r="IM106" s="191"/>
      <c r="IN106" s="191"/>
      <c r="IO106" s="191"/>
      <c r="IP106" s="191"/>
      <c r="IQ106" s="191"/>
      <c r="IR106" s="191"/>
      <c r="IS106" s="191"/>
      <c r="IT106" s="191"/>
      <c r="IU106" s="191"/>
      <c r="IV106" s="191"/>
    </row>
    <row r="107" spans="1:256" s="305" customFormat="1" ht="13.5" customHeight="1">
      <c r="A107" s="948"/>
      <c r="B107" s="414"/>
      <c r="C107" s="403"/>
      <c r="D107" s="403" t="s">
        <v>447</v>
      </c>
      <c r="E107" s="403"/>
      <c r="F107" s="932">
        <f>2</f>
        <v>2</v>
      </c>
      <c r="G107" s="426"/>
      <c r="H107" s="426"/>
      <c r="I107" s="501"/>
      <c r="J107" s="946"/>
      <c r="K107" s="947"/>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1"/>
      <c r="AV107" s="191"/>
      <c r="AW107" s="191"/>
      <c r="AX107" s="191"/>
      <c r="AY107" s="191"/>
      <c r="AZ107" s="191"/>
      <c r="BA107" s="191"/>
      <c r="BB107" s="191"/>
      <c r="BC107" s="191"/>
      <c r="BD107" s="191"/>
      <c r="BE107" s="191"/>
      <c r="BF107" s="191"/>
      <c r="BG107" s="191"/>
      <c r="BH107" s="191"/>
      <c r="BI107" s="191"/>
      <c r="BJ107" s="191"/>
      <c r="BK107" s="191"/>
      <c r="BL107" s="191"/>
      <c r="BM107" s="191"/>
      <c r="BN107" s="191"/>
      <c r="BO107" s="191"/>
      <c r="BP107" s="191"/>
      <c r="BQ107" s="191"/>
      <c r="BR107" s="191"/>
      <c r="BS107" s="191"/>
      <c r="BT107" s="191"/>
      <c r="BU107" s="191"/>
      <c r="BV107" s="191"/>
      <c r="BW107" s="191"/>
      <c r="BX107" s="191"/>
      <c r="BY107" s="191"/>
      <c r="BZ107" s="191"/>
      <c r="CA107" s="191"/>
      <c r="CB107" s="191"/>
      <c r="CC107" s="191"/>
      <c r="CD107" s="191"/>
      <c r="CE107" s="191"/>
      <c r="CF107" s="191"/>
      <c r="CG107" s="191"/>
      <c r="CH107" s="191"/>
      <c r="CI107" s="191"/>
      <c r="CJ107" s="191"/>
      <c r="CK107" s="191"/>
      <c r="CL107" s="191"/>
      <c r="CM107" s="191"/>
      <c r="CN107" s="191"/>
      <c r="CO107" s="191"/>
      <c r="CP107" s="191"/>
      <c r="CQ107" s="191"/>
      <c r="CR107" s="191"/>
      <c r="CS107" s="191"/>
      <c r="CT107" s="191"/>
      <c r="CU107" s="191"/>
      <c r="CV107" s="191"/>
      <c r="CW107" s="191"/>
      <c r="CX107" s="191"/>
      <c r="CY107" s="191"/>
      <c r="CZ107" s="191"/>
      <c r="DA107" s="191"/>
      <c r="DB107" s="191"/>
      <c r="DC107" s="191"/>
      <c r="DD107" s="191"/>
      <c r="DE107" s="191"/>
      <c r="DF107" s="191"/>
      <c r="DG107" s="191"/>
      <c r="DH107" s="191"/>
      <c r="DI107" s="191"/>
      <c r="DJ107" s="191"/>
      <c r="DK107" s="191"/>
      <c r="DL107" s="191"/>
      <c r="DM107" s="191"/>
      <c r="DN107" s="191"/>
      <c r="DO107" s="191"/>
      <c r="DP107" s="191"/>
      <c r="DQ107" s="191"/>
      <c r="DR107" s="191"/>
      <c r="DS107" s="191"/>
      <c r="DT107" s="191"/>
      <c r="DU107" s="191"/>
      <c r="DV107" s="191"/>
      <c r="DW107" s="191"/>
      <c r="DX107" s="191"/>
      <c r="DY107" s="191"/>
      <c r="DZ107" s="191"/>
      <c r="EA107" s="191"/>
      <c r="EB107" s="191"/>
      <c r="EC107" s="191"/>
      <c r="ED107" s="191"/>
      <c r="EE107" s="191"/>
      <c r="EF107" s="191"/>
      <c r="EG107" s="191"/>
      <c r="EH107" s="191"/>
      <c r="EI107" s="191"/>
      <c r="EJ107" s="191"/>
      <c r="EK107" s="191"/>
      <c r="EL107" s="191"/>
      <c r="EM107" s="191"/>
      <c r="EN107" s="191"/>
      <c r="EO107" s="191"/>
      <c r="EP107" s="191"/>
      <c r="EQ107" s="191"/>
      <c r="ER107" s="191"/>
      <c r="ES107" s="191"/>
      <c r="ET107" s="191"/>
      <c r="EU107" s="191"/>
      <c r="EV107" s="191"/>
      <c r="EW107" s="191"/>
      <c r="EX107" s="191"/>
      <c r="EY107" s="191"/>
      <c r="EZ107" s="191"/>
      <c r="FA107" s="191"/>
      <c r="FB107" s="191"/>
      <c r="FC107" s="191"/>
      <c r="FD107" s="191"/>
      <c r="FE107" s="191"/>
      <c r="FF107" s="191"/>
      <c r="FG107" s="191"/>
      <c r="FH107" s="191"/>
      <c r="FI107" s="191"/>
      <c r="FJ107" s="191"/>
      <c r="FK107" s="191"/>
      <c r="FL107" s="191"/>
      <c r="FM107" s="191"/>
      <c r="FN107" s="191"/>
      <c r="FO107" s="191"/>
      <c r="FP107" s="191"/>
      <c r="FQ107" s="191"/>
      <c r="FR107" s="191"/>
      <c r="FS107" s="191"/>
      <c r="FT107" s="191"/>
      <c r="FU107" s="191"/>
      <c r="FV107" s="191"/>
      <c r="FW107" s="191"/>
      <c r="FX107" s="191"/>
      <c r="FY107" s="191"/>
      <c r="FZ107" s="191"/>
      <c r="GA107" s="191"/>
      <c r="GB107" s="191"/>
      <c r="GC107" s="191"/>
      <c r="GD107" s="191"/>
      <c r="GE107" s="191"/>
      <c r="GF107" s="191"/>
      <c r="GG107" s="191"/>
      <c r="GH107" s="191"/>
      <c r="GI107" s="191"/>
      <c r="GJ107" s="191"/>
      <c r="GK107" s="191"/>
      <c r="GL107" s="191"/>
      <c r="GM107" s="191"/>
      <c r="GN107" s="191"/>
      <c r="GO107" s="191"/>
      <c r="GP107" s="191"/>
      <c r="GQ107" s="191"/>
      <c r="GR107" s="191"/>
      <c r="GS107" s="191"/>
      <c r="GT107" s="191"/>
      <c r="GU107" s="191"/>
      <c r="GV107" s="191"/>
      <c r="GW107" s="191"/>
      <c r="GX107" s="191"/>
      <c r="GY107" s="191"/>
      <c r="GZ107" s="191"/>
      <c r="HA107" s="191"/>
      <c r="HB107" s="191"/>
      <c r="HC107" s="191"/>
      <c r="HD107" s="191"/>
      <c r="HE107" s="191"/>
      <c r="HF107" s="191"/>
      <c r="HG107" s="191"/>
      <c r="HH107" s="191"/>
      <c r="HI107" s="191"/>
      <c r="HJ107" s="191"/>
      <c r="HK107" s="191"/>
      <c r="HL107" s="191"/>
      <c r="HM107" s="191"/>
      <c r="HN107" s="191"/>
      <c r="HO107" s="191"/>
      <c r="HP107" s="191"/>
      <c r="HQ107" s="191"/>
      <c r="HR107" s="191"/>
      <c r="HS107" s="191"/>
      <c r="HT107" s="191"/>
      <c r="HU107" s="191"/>
      <c r="HV107" s="191"/>
      <c r="HW107" s="191"/>
      <c r="HX107" s="191"/>
      <c r="HY107" s="191"/>
      <c r="HZ107" s="191"/>
      <c r="IA107" s="191"/>
      <c r="IB107" s="191"/>
      <c r="IC107" s="191"/>
      <c r="ID107" s="191"/>
      <c r="IE107" s="191"/>
      <c r="IF107" s="191"/>
      <c r="IG107" s="191"/>
      <c r="IH107" s="191"/>
      <c r="II107" s="191"/>
      <c r="IJ107" s="191"/>
      <c r="IK107" s="191"/>
      <c r="IL107" s="191"/>
      <c r="IM107" s="191"/>
      <c r="IN107" s="191"/>
      <c r="IO107" s="191"/>
      <c r="IP107" s="191"/>
      <c r="IQ107" s="191"/>
      <c r="IR107" s="191"/>
      <c r="IS107" s="191"/>
      <c r="IT107" s="191"/>
      <c r="IU107" s="191"/>
      <c r="IV107" s="191"/>
    </row>
    <row r="108" spans="1:256" s="473" customFormat="1" ht="13.5" customHeight="1">
      <c r="A108" s="635">
        <v>40</v>
      </c>
      <c r="B108" s="412" t="s">
        <v>220</v>
      </c>
      <c r="C108" s="413" t="s">
        <v>224</v>
      </c>
      <c r="D108" s="493" t="s">
        <v>225</v>
      </c>
      <c r="E108" s="741" t="s">
        <v>189</v>
      </c>
      <c r="F108" s="507">
        <f>SUM(F109)</f>
        <v>2.16</v>
      </c>
      <c r="G108" s="495">
        <f>SUM(H110:H113)/F108</f>
        <v>0</v>
      </c>
      <c r="H108" s="495">
        <f>F108*G108</f>
        <v>0</v>
      </c>
      <c r="I108" s="506" t="s">
        <v>625</v>
      </c>
      <c r="J108" s="434"/>
      <c r="K108" s="430"/>
      <c r="L108" s="430"/>
      <c r="M108" s="430"/>
      <c r="N108" s="430"/>
      <c r="O108" s="430"/>
      <c r="P108" s="430"/>
      <c r="Q108" s="430"/>
      <c r="R108" s="430"/>
      <c r="S108" s="430"/>
      <c r="T108" s="430"/>
      <c r="U108" s="430"/>
      <c r="V108" s="430"/>
    </row>
    <row r="109" spans="1:256" s="473" customFormat="1" ht="13.5" customHeight="1">
      <c r="A109" s="638"/>
      <c r="B109" s="639"/>
      <c r="C109" s="640"/>
      <c r="D109" s="515" t="s">
        <v>728</v>
      </c>
      <c r="E109" s="515"/>
      <c r="F109" s="744">
        <f>2.16</f>
        <v>2.16</v>
      </c>
      <c r="G109" s="752"/>
      <c r="H109" s="495"/>
      <c r="I109" s="746"/>
      <c r="J109" s="434"/>
      <c r="K109" s="430"/>
      <c r="L109" s="435"/>
      <c r="M109" s="430"/>
      <c r="N109" s="430"/>
      <c r="O109" s="430"/>
      <c r="P109" s="430"/>
      <c r="Q109" s="430"/>
      <c r="R109" s="430"/>
      <c r="S109" s="430"/>
      <c r="T109" s="430"/>
      <c r="U109" s="430"/>
      <c r="V109" s="430"/>
    </row>
    <row r="110" spans="1:256" s="473" customFormat="1" ht="13.5" customHeight="1">
      <c r="A110" s="748" t="s">
        <v>736</v>
      </c>
      <c r="B110" s="639"/>
      <c r="C110" s="424">
        <v>997221611</v>
      </c>
      <c r="D110" s="515" t="s">
        <v>228</v>
      </c>
      <c r="E110" s="515" t="s">
        <v>189</v>
      </c>
      <c r="F110" s="749">
        <f>F109</f>
        <v>2.16</v>
      </c>
      <c r="G110" s="143"/>
      <c r="H110" s="516">
        <f>F110*G110</f>
        <v>0</v>
      </c>
      <c r="I110" s="427" t="s">
        <v>623</v>
      </c>
      <c r="J110" s="434"/>
      <c r="K110" s="750"/>
      <c r="L110" s="750"/>
      <c r="M110" s="750"/>
      <c r="N110" s="750"/>
      <c r="O110" s="750"/>
      <c r="P110" s="750"/>
      <c r="Q110" s="434"/>
      <c r="R110" s="430"/>
      <c r="S110" s="430"/>
      <c r="T110" s="430"/>
      <c r="U110" s="430"/>
      <c r="V110" s="430"/>
    </row>
    <row r="111" spans="1:256" s="473" customFormat="1" ht="13.5" customHeight="1">
      <c r="A111" s="748" t="s">
        <v>737</v>
      </c>
      <c r="B111" s="639"/>
      <c r="C111" s="424">
        <v>997221551</v>
      </c>
      <c r="D111" s="515" t="s">
        <v>230</v>
      </c>
      <c r="E111" s="515" t="s">
        <v>189</v>
      </c>
      <c r="F111" s="749">
        <f>F108</f>
        <v>2.16</v>
      </c>
      <c r="G111" s="143"/>
      <c r="H111" s="751">
        <f>F111*G111</f>
        <v>0</v>
      </c>
      <c r="I111" s="427" t="s">
        <v>623</v>
      </c>
      <c r="J111" s="434"/>
      <c r="K111" s="750"/>
      <c r="L111" s="750"/>
      <c r="M111" s="750"/>
      <c r="N111" s="750"/>
      <c r="O111" s="750"/>
      <c r="P111" s="750"/>
      <c r="Q111" s="434"/>
      <c r="R111" s="430"/>
      <c r="S111" s="430"/>
      <c r="T111" s="430"/>
      <c r="U111" s="430"/>
      <c r="V111" s="430"/>
    </row>
    <row r="112" spans="1:256" s="473" customFormat="1" ht="27" customHeight="1">
      <c r="A112" s="748" t="s">
        <v>738</v>
      </c>
      <c r="B112" s="639"/>
      <c r="C112" s="424">
        <v>997221559</v>
      </c>
      <c r="D112" s="515" t="s">
        <v>232</v>
      </c>
      <c r="E112" s="515" t="s">
        <v>189</v>
      </c>
      <c r="F112" s="749">
        <f>5*F109</f>
        <v>10.8</v>
      </c>
      <c r="G112" s="143"/>
      <c r="H112" s="751">
        <f>F112*G112</f>
        <v>0</v>
      </c>
      <c r="I112" s="427" t="s">
        <v>623</v>
      </c>
      <c r="J112" s="428"/>
      <c r="K112" s="750"/>
      <c r="L112" s="750"/>
      <c r="M112" s="750"/>
      <c r="N112" s="750"/>
      <c r="O112" s="750"/>
      <c r="P112" s="750"/>
      <c r="Q112" s="428"/>
      <c r="R112" s="430"/>
      <c r="S112" s="430"/>
      <c r="T112" s="430"/>
      <c r="U112" s="430"/>
      <c r="V112" s="430"/>
    </row>
    <row r="113" spans="1:37" s="473" customFormat="1" ht="13.5" customHeight="1">
      <c r="A113" s="748" t="s">
        <v>739</v>
      </c>
      <c r="B113" s="639"/>
      <c r="C113" s="424">
        <v>997221655</v>
      </c>
      <c r="D113" s="515" t="s">
        <v>234</v>
      </c>
      <c r="E113" s="515" t="s">
        <v>189</v>
      </c>
      <c r="F113" s="749">
        <f>F109</f>
        <v>2.16</v>
      </c>
      <c r="G113" s="143"/>
      <c r="H113" s="516">
        <f>F113*G113</f>
        <v>0</v>
      </c>
      <c r="I113" s="427" t="s">
        <v>623</v>
      </c>
      <c r="J113" s="428"/>
      <c r="K113" s="750"/>
      <c r="L113" s="750"/>
      <c r="M113" s="750"/>
      <c r="N113" s="750"/>
      <c r="O113" s="750"/>
      <c r="P113" s="750"/>
      <c r="Q113" s="428"/>
      <c r="R113" s="430"/>
      <c r="S113" s="430"/>
      <c r="T113" s="430"/>
      <c r="U113" s="430"/>
      <c r="V113" s="430"/>
    </row>
    <row r="114" spans="1:37" s="473" customFormat="1" ht="67.5" customHeight="1">
      <c r="A114" s="748"/>
      <c r="B114" s="639"/>
      <c r="C114" s="640"/>
      <c r="D114" s="348" t="s">
        <v>877</v>
      </c>
      <c r="E114" s="515"/>
      <c r="F114" s="749"/>
      <c r="G114" s="752"/>
      <c r="H114" s="495"/>
      <c r="I114" s="641"/>
      <c r="J114" s="510"/>
      <c r="K114" s="949"/>
      <c r="L114" s="435"/>
      <c r="M114" s="430"/>
      <c r="N114" s="430"/>
      <c r="O114" s="430"/>
      <c r="P114" s="430"/>
      <c r="Q114" s="430"/>
      <c r="R114" s="430"/>
      <c r="S114" s="430"/>
      <c r="T114" s="430"/>
      <c r="U114" s="430"/>
      <c r="V114" s="430"/>
    </row>
    <row r="115" spans="1:37" s="473" customFormat="1" ht="13.5" customHeight="1">
      <c r="A115" s="635">
        <v>41</v>
      </c>
      <c r="B115" s="412" t="s">
        <v>220</v>
      </c>
      <c r="C115" s="413" t="s">
        <v>236</v>
      </c>
      <c r="D115" s="493" t="s">
        <v>748</v>
      </c>
      <c r="E115" s="741" t="s">
        <v>189</v>
      </c>
      <c r="F115" s="507">
        <f>SUM(F116)</f>
        <v>0.08</v>
      </c>
      <c r="G115" s="742">
        <f>SUM(H117:H120)/F115</f>
        <v>0</v>
      </c>
      <c r="H115" s="495">
        <f>F115*G115</f>
        <v>0</v>
      </c>
      <c r="I115" s="743" t="s">
        <v>625</v>
      </c>
      <c r="J115" s="434"/>
      <c r="L115" s="430"/>
      <c r="M115" s="430"/>
      <c r="N115" s="430"/>
      <c r="O115" s="430"/>
      <c r="P115" s="430"/>
      <c r="Q115" s="430"/>
      <c r="R115" s="430"/>
      <c r="S115" s="430"/>
      <c r="T115" s="430"/>
      <c r="U115" s="430"/>
      <c r="V115" s="430"/>
      <c r="W115" s="430"/>
      <c r="X115" s="430"/>
      <c r="Y115" s="430"/>
      <c r="Z115" s="430"/>
      <c r="AA115" s="430"/>
      <c r="AB115" s="430"/>
      <c r="AC115" s="430"/>
      <c r="AD115" s="430"/>
      <c r="AE115" s="430"/>
      <c r="AF115" s="430"/>
      <c r="AG115" s="430"/>
      <c r="AH115" s="430"/>
      <c r="AI115" s="430"/>
      <c r="AJ115" s="430"/>
      <c r="AK115" s="430"/>
    </row>
    <row r="116" spans="1:37" s="473" customFormat="1" ht="13.5" customHeight="1">
      <c r="A116" s="638"/>
      <c r="B116" s="639"/>
      <c r="C116" s="640"/>
      <c r="D116" s="515" t="s">
        <v>729</v>
      </c>
      <c r="E116" s="515"/>
      <c r="F116" s="744">
        <f>0.08</f>
        <v>0.08</v>
      </c>
      <c r="G116" s="745"/>
      <c r="H116" s="495"/>
      <c r="I116" s="746"/>
      <c r="J116" s="434"/>
      <c r="K116" s="430"/>
      <c r="L116" s="435"/>
      <c r="M116" s="430"/>
      <c r="N116" s="430"/>
      <c r="O116" s="430"/>
      <c r="P116" s="430"/>
      <c r="Q116" s="430"/>
      <c r="R116" s="430"/>
      <c r="S116" s="430"/>
      <c r="T116" s="430"/>
      <c r="U116" s="430"/>
      <c r="V116" s="430"/>
      <c r="W116" s="430"/>
      <c r="X116" s="430"/>
      <c r="Y116" s="430"/>
      <c r="Z116" s="430"/>
      <c r="AA116" s="430"/>
      <c r="AB116" s="430"/>
      <c r="AC116" s="430"/>
      <c r="AD116" s="430"/>
      <c r="AE116" s="430"/>
      <c r="AF116" s="430"/>
      <c r="AG116" s="430"/>
      <c r="AH116" s="430"/>
      <c r="AI116" s="430"/>
      <c r="AJ116" s="430"/>
      <c r="AK116" s="430"/>
    </row>
    <row r="117" spans="1:37" s="473" customFormat="1" ht="13.5" customHeight="1">
      <c r="A117" s="748" t="s">
        <v>740</v>
      </c>
      <c r="B117" s="639"/>
      <c r="C117" s="424">
        <v>997221611</v>
      </c>
      <c r="D117" s="515" t="s">
        <v>228</v>
      </c>
      <c r="E117" s="515" t="s">
        <v>189</v>
      </c>
      <c r="F117" s="749">
        <f>F116</f>
        <v>0.08</v>
      </c>
      <c r="G117" s="143"/>
      <c r="H117" s="516">
        <f>F117*G117</f>
        <v>0</v>
      </c>
      <c r="I117" s="427" t="s">
        <v>623</v>
      </c>
      <c r="J117" s="434"/>
      <c r="K117" s="750"/>
      <c r="L117" s="750"/>
      <c r="M117" s="750"/>
      <c r="N117" s="750"/>
      <c r="O117" s="750"/>
      <c r="P117" s="750"/>
      <c r="Q117" s="434"/>
      <c r="R117" s="430"/>
      <c r="S117" s="430"/>
      <c r="T117" s="430"/>
      <c r="U117" s="430"/>
      <c r="V117" s="430"/>
      <c r="W117" s="430"/>
      <c r="X117" s="430"/>
      <c r="Y117" s="430"/>
      <c r="Z117" s="430"/>
      <c r="AA117" s="430"/>
      <c r="AB117" s="430"/>
      <c r="AC117" s="430"/>
      <c r="AD117" s="430"/>
      <c r="AE117" s="430"/>
      <c r="AF117" s="430"/>
      <c r="AG117" s="430"/>
      <c r="AH117" s="430"/>
      <c r="AI117" s="430"/>
      <c r="AJ117" s="430"/>
      <c r="AK117" s="430"/>
    </row>
    <row r="118" spans="1:37" s="473" customFormat="1" ht="13.5" customHeight="1">
      <c r="A118" s="748" t="s">
        <v>741</v>
      </c>
      <c r="B118" s="639"/>
      <c r="C118" s="424">
        <v>997221561</v>
      </c>
      <c r="D118" s="515" t="s">
        <v>240</v>
      </c>
      <c r="E118" s="515" t="s">
        <v>189</v>
      </c>
      <c r="F118" s="749">
        <f>F115</f>
        <v>0.08</v>
      </c>
      <c r="G118" s="143"/>
      <c r="H118" s="751">
        <f>F118*G118</f>
        <v>0</v>
      </c>
      <c r="I118" s="427" t="s">
        <v>623</v>
      </c>
      <c r="J118" s="950"/>
      <c r="K118" s="750"/>
      <c r="L118" s="750"/>
      <c r="M118" s="750"/>
      <c r="N118" s="750"/>
      <c r="O118" s="754"/>
      <c r="P118" s="750"/>
      <c r="Q118" s="434"/>
      <c r="R118" s="430"/>
      <c r="S118" s="430"/>
      <c r="T118" s="430"/>
      <c r="U118" s="430"/>
      <c r="V118" s="430"/>
      <c r="W118" s="430"/>
      <c r="X118" s="430"/>
      <c r="Y118" s="430"/>
      <c r="Z118" s="430"/>
      <c r="AA118" s="430"/>
      <c r="AB118" s="430"/>
      <c r="AC118" s="430"/>
      <c r="AD118" s="430"/>
      <c r="AE118" s="430"/>
      <c r="AF118" s="430"/>
      <c r="AG118" s="430"/>
      <c r="AH118" s="430"/>
      <c r="AI118" s="430"/>
      <c r="AJ118" s="430"/>
      <c r="AK118" s="430"/>
    </row>
    <row r="119" spans="1:37" s="473" customFormat="1" ht="27" customHeight="1">
      <c r="A119" s="748" t="s">
        <v>742</v>
      </c>
      <c r="B119" s="639"/>
      <c r="C119" s="424">
        <v>997221569</v>
      </c>
      <c r="D119" s="515" t="s">
        <v>242</v>
      </c>
      <c r="E119" s="515" t="s">
        <v>189</v>
      </c>
      <c r="F119" s="749">
        <f>5*F116</f>
        <v>0.4</v>
      </c>
      <c r="G119" s="143"/>
      <c r="H119" s="751">
        <f>F119*G119</f>
        <v>0</v>
      </c>
      <c r="I119" s="427" t="s">
        <v>623</v>
      </c>
      <c r="J119" s="428"/>
      <c r="K119" s="750"/>
      <c r="L119" s="750"/>
      <c r="M119" s="750"/>
      <c r="N119" s="750"/>
      <c r="O119" s="750"/>
      <c r="P119" s="750"/>
      <c r="Q119" s="428"/>
      <c r="R119" s="430"/>
      <c r="S119" s="430"/>
      <c r="T119" s="430"/>
      <c r="U119" s="430"/>
      <c r="V119" s="430"/>
      <c r="W119" s="430"/>
      <c r="X119" s="430"/>
      <c r="Y119" s="430"/>
      <c r="Z119" s="430"/>
      <c r="AA119" s="430"/>
      <c r="AB119" s="430"/>
      <c r="AC119" s="430"/>
      <c r="AD119" s="430"/>
      <c r="AE119" s="430"/>
      <c r="AF119" s="430"/>
      <c r="AG119" s="430"/>
      <c r="AH119" s="430"/>
      <c r="AI119" s="430"/>
      <c r="AJ119" s="430"/>
      <c r="AK119" s="430"/>
    </row>
    <row r="120" spans="1:37" s="473" customFormat="1" ht="27" customHeight="1">
      <c r="A120" s="748" t="s">
        <v>743</v>
      </c>
      <c r="B120" s="639"/>
      <c r="C120" s="424" t="s">
        <v>331</v>
      </c>
      <c r="D120" s="515" t="s">
        <v>244</v>
      </c>
      <c r="E120" s="515" t="s">
        <v>189</v>
      </c>
      <c r="F120" s="749">
        <f>F116</f>
        <v>0.08</v>
      </c>
      <c r="G120" s="143"/>
      <c r="H120" s="516">
        <f>F120*G120</f>
        <v>0</v>
      </c>
      <c r="I120" s="427" t="s">
        <v>624</v>
      </c>
      <c r="J120" s="428"/>
      <c r="K120" s="750"/>
      <c r="L120" s="750"/>
      <c r="M120" s="750"/>
      <c r="N120" s="750"/>
      <c r="O120" s="750"/>
      <c r="P120" s="750"/>
      <c r="Q120" s="428"/>
      <c r="R120" s="430"/>
      <c r="S120" s="430"/>
      <c r="T120" s="430"/>
      <c r="U120" s="430"/>
      <c r="V120" s="430"/>
      <c r="W120" s="430"/>
      <c r="X120" s="430"/>
      <c r="Y120" s="430"/>
      <c r="Z120" s="430"/>
      <c r="AA120" s="430"/>
      <c r="AB120" s="430"/>
      <c r="AC120" s="430"/>
      <c r="AD120" s="430"/>
      <c r="AE120" s="430"/>
      <c r="AF120" s="430"/>
      <c r="AG120" s="430"/>
      <c r="AH120" s="430"/>
      <c r="AI120" s="430"/>
      <c r="AJ120" s="430"/>
      <c r="AK120" s="430"/>
    </row>
    <row r="121" spans="1:37" s="473" customFormat="1" ht="67.5" customHeight="1">
      <c r="A121" s="748"/>
      <c r="B121" s="639"/>
      <c r="C121" s="640"/>
      <c r="D121" s="348" t="s">
        <v>877</v>
      </c>
      <c r="E121" s="515"/>
      <c r="F121" s="749"/>
      <c r="G121" s="752"/>
      <c r="H121" s="495"/>
      <c r="I121" s="641"/>
      <c r="J121" s="741"/>
      <c r="K121" s="753"/>
      <c r="L121" s="747"/>
    </row>
    <row r="122" spans="1:37" s="473" customFormat="1" ht="13.5" customHeight="1">
      <c r="A122" s="635">
        <v>42</v>
      </c>
      <c r="B122" s="412" t="s">
        <v>220</v>
      </c>
      <c r="C122" s="413" t="s">
        <v>456</v>
      </c>
      <c r="D122" s="493" t="s">
        <v>305</v>
      </c>
      <c r="E122" s="741" t="s">
        <v>189</v>
      </c>
      <c r="F122" s="507">
        <f>SUM(F123)</f>
        <v>2.7839999999999998</v>
      </c>
      <c r="G122" s="742">
        <f>SUM(H124:H127)/F122</f>
        <v>0</v>
      </c>
      <c r="H122" s="495">
        <f>F122*G122</f>
        <v>0</v>
      </c>
      <c r="I122" s="743" t="s">
        <v>625</v>
      </c>
    </row>
    <row r="123" spans="1:37" s="473" customFormat="1" ht="13.5" customHeight="1">
      <c r="A123" s="638"/>
      <c r="B123" s="639"/>
      <c r="C123" s="640"/>
      <c r="D123" s="515" t="s">
        <v>727</v>
      </c>
      <c r="E123" s="515"/>
      <c r="F123" s="744">
        <f>2.784</f>
        <v>2.7839999999999998</v>
      </c>
      <c r="G123" s="745"/>
      <c r="H123" s="755"/>
      <c r="I123" s="746"/>
      <c r="J123" s="434"/>
      <c r="K123" s="430"/>
      <c r="L123" s="435"/>
      <c r="M123" s="430"/>
      <c r="N123" s="430"/>
      <c r="O123" s="430"/>
      <c r="P123" s="430"/>
      <c r="Q123" s="430"/>
      <c r="R123" s="430"/>
      <c r="S123" s="430"/>
    </row>
    <row r="124" spans="1:37" s="473" customFormat="1" ht="13.5" customHeight="1">
      <c r="A124" s="748" t="s">
        <v>744</v>
      </c>
      <c r="B124" s="639"/>
      <c r="C124" s="424">
        <v>997221611</v>
      </c>
      <c r="D124" s="515" t="s">
        <v>228</v>
      </c>
      <c r="E124" s="515" t="s">
        <v>189</v>
      </c>
      <c r="F124" s="749">
        <f>F123</f>
        <v>2.7839999999999998</v>
      </c>
      <c r="G124" s="143"/>
      <c r="H124" s="516">
        <f>F124*G124</f>
        <v>0</v>
      </c>
      <c r="I124" s="427" t="s">
        <v>623</v>
      </c>
      <c r="J124" s="434"/>
      <c r="K124" s="750"/>
      <c r="L124" s="750"/>
      <c r="M124" s="750"/>
      <c r="N124" s="750"/>
      <c r="O124" s="750"/>
      <c r="P124" s="750"/>
      <c r="S124" s="430"/>
      <c r="T124" s="434"/>
    </row>
    <row r="125" spans="1:37" s="473" customFormat="1" ht="13.5" customHeight="1">
      <c r="A125" s="748" t="s">
        <v>745</v>
      </c>
      <c r="B125" s="639"/>
      <c r="C125" s="424">
        <v>997221561</v>
      </c>
      <c r="D125" s="515" t="s">
        <v>240</v>
      </c>
      <c r="E125" s="515" t="s">
        <v>189</v>
      </c>
      <c r="F125" s="749">
        <f>F122</f>
        <v>2.7839999999999998</v>
      </c>
      <c r="G125" s="143"/>
      <c r="H125" s="751">
        <f>F125*G125</f>
        <v>0</v>
      </c>
      <c r="I125" s="427" t="s">
        <v>623</v>
      </c>
      <c r="J125" s="434"/>
      <c r="K125" s="750"/>
      <c r="L125" s="750"/>
      <c r="M125" s="750"/>
      <c r="N125" s="750"/>
      <c r="O125" s="750"/>
      <c r="P125" s="750"/>
      <c r="S125" s="430"/>
      <c r="T125" s="434"/>
    </row>
    <row r="126" spans="1:37" s="473" customFormat="1" ht="27" customHeight="1">
      <c r="A126" s="748" t="s">
        <v>746</v>
      </c>
      <c r="B126" s="639"/>
      <c r="C126" s="424">
        <v>997221569</v>
      </c>
      <c r="D126" s="515" t="s">
        <v>242</v>
      </c>
      <c r="E126" s="515" t="s">
        <v>189</v>
      </c>
      <c r="F126" s="749">
        <f>5*F123</f>
        <v>13.919999999999998</v>
      </c>
      <c r="G126" s="143"/>
      <c r="H126" s="751">
        <f>F126*G126</f>
        <v>0</v>
      </c>
      <c r="I126" s="427" t="s">
        <v>623</v>
      </c>
      <c r="J126" s="428"/>
      <c r="K126" s="750"/>
      <c r="L126" s="750"/>
      <c r="M126" s="750"/>
      <c r="N126" s="750"/>
      <c r="O126" s="750"/>
      <c r="P126" s="750"/>
      <c r="S126" s="430"/>
      <c r="T126" s="428"/>
    </row>
    <row r="127" spans="1:37" s="473" customFormat="1" ht="27" customHeight="1">
      <c r="A127" s="748" t="s">
        <v>747</v>
      </c>
      <c r="B127" s="639"/>
      <c r="C127" s="424">
        <v>997221645</v>
      </c>
      <c r="D127" s="515" t="s">
        <v>306</v>
      </c>
      <c r="E127" s="515" t="s">
        <v>189</v>
      </c>
      <c r="F127" s="749">
        <f>F123</f>
        <v>2.7839999999999998</v>
      </c>
      <c r="G127" s="143"/>
      <c r="H127" s="516">
        <f>F127*G127</f>
        <v>0</v>
      </c>
      <c r="I127" s="427" t="s">
        <v>623</v>
      </c>
      <c r="J127" s="428"/>
      <c r="K127" s="750"/>
      <c r="L127" s="750"/>
      <c r="M127" s="750"/>
      <c r="N127" s="750"/>
      <c r="O127" s="750"/>
      <c r="P127" s="750"/>
      <c r="S127" s="430"/>
      <c r="T127" s="428"/>
    </row>
    <row r="128" spans="1:37" s="473" customFormat="1" ht="67.5" customHeight="1">
      <c r="A128" s="748"/>
      <c r="B128" s="639"/>
      <c r="C128" s="640"/>
      <c r="D128" s="348" t="s">
        <v>877</v>
      </c>
      <c r="E128" s="515"/>
      <c r="F128" s="749"/>
      <c r="G128" s="752"/>
      <c r="H128" s="495"/>
      <c r="I128" s="641"/>
      <c r="J128" s="741"/>
      <c r="K128" s="753"/>
      <c r="L128" s="747"/>
    </row>
    <row r="129" spans="1:256" s="471" customFormat="1" ht="13.5" customHeight="1">
      <c r="A129" s="492"/>
      <c r="B129" s="492"/>
      <c r="C129" s="656" t="s">
        <v>245</v>
      </c>
      <c r="D129" s="656" t="s">
        <v>246</v>
      </c>
      <c r="E129" s="656"/>
      <c r="F129" s="657"/>
      <c r="G129" s="756"/>
      <c r="H129" s="756">
        <f>SUM(H130:H133)</f>
        <v>0</v>
      </c>
      <c r="I129" s="641"/>
    </row>
    <row r="130" spans="1:256" s="473" customFormat="1" ht="27" customHeight="1">
      <c r="A130" s="492">
        <v>43</v>
      </c>
      <c r="B130" s="636" t="s">
        <v>170</v>
      </c>
      <c r="C130" s="493">
        <v>998225111</v>
      </c>
      <c r="D130" s="493" t="s">
        <v>307</v>
      </c>
      <c r="E130" s="493" t="s">
        <v>189</v>
      </c>
      <c r="F130" s="951">
        <f>14.148-F131</f>
        <v>14.09784</v>
      </c>
      <c r="G130" s="144"/>
      <c r="H130" s="495">
        <f>F130*G130</f>
        <v>0</v>
      </c>
      <c r="I130" s="506" t="s">
        <v>627</v>
      </c>
      <c r="K130" s="747"/>
      <c r="L130" s="758"/>
    </row>
    <row r="131" spans="1:256" s="430" customFormat="1" ht="13.5" customHeight="1">
      <c r="A131" s="952">
        <v>44</v>
      </c>
      <c r="B131" s="953">
        <v>231</v>
      </c>
      <c r="C131" s="364">
        <v>998231311</v>
      </c>
      <c r="D131" s="364" t="s">
        <v>248</v>
      </c>
      <c r="E131" s="953" t="s">
        <v>189</v>
      </c>
      <c r="F131" s="951">
        <f>0.05+(0.05+0.11)/1000</f>
        <v>5.0160000000000003E-2</v>
      </c>
      <c r="G131" s="152"/>
      <c r="H131" s="954">
        <f>F131*G131</f>
        <v>0</v>
      </c>
      <c r="I131" s="506" t="s">
        <v>627</v>
      </c>
    </row>
    <row r="132" spans="1:256" s="471" customFormat="1" ht="13.5" customHeight="1">
      <c r="A132" s="492">
        <v>45</v>
      </c>
      <c r="B132" s="493" t="s">
        <v>249</v>
      </c>
      <c r="C132" s="493" t="s">
        <v>250</v>
      </c>
      <c r="D132" s="493" t="s">
        <v>251</v>
      </c>
      <c r="E132" s="493" t="s">
        <v>252</v>
      </c>
      <c r="F132" s="507">
        <f>F133</f>
        <v>10</v>
      </c>
      <c r="G132" s="144"/>
      <c r="H132" s="495">
        <f>F132*G132</f>
        <v>0</v>
      </c>
      <c r="I132" s="506" t="s">
        <v>623</v>
      </c>
      <c r="J132" s="514"/>
    </row>
    <row r="133" spans="1:256" s="471" customFormat="1" ht="27" customHeight="1">
      <c r="A133" s="492"/>
      <c r="B133" s="493"/>
      <c r="C133" s="693"/>
      <c r="D133" s="515" t="s">
        <v>272</v>
      </c>
      <c r="E133" s="693"/>
      <c r="F133" s="694">
        <v>10</v>
      </c>
      <c r="G133" s="695"/>
      <c r="H133" s="695"/>
      <c r="I133" s="696"/>
    </row>
    <row r="134" spans="1:256" s="844" customFormat="1" ht="21" customHeight="1">
      <c r="A134" s="362"/>
      <c r="B134" s="362"/>
      <c r="C134" s="590" t="s">
        <v>95</v>
      </c>
      <c r="D134" s="590" t="s">
        <v>96</v>
      </c>
      <c r="E134" s="590"/>
      <c r="F134" s="914"/>
      <c r="G134" s="591"/>
      <c r="H134" s="591">
        <f>H135+H153</f>
        <v>0</v>
      </c>
      <c r="I134" s="916"/>
    </row>
    <row r="135" spans="1:256" s="844" customFormat="1" ht="13.5" customHeight="1">
      <c r="A135" s="362"/>
      <c r="B135" s="362"/>
      <c r="C135" s="590" t="s">
        <v>97</v>
      </c>
      <c r="D135" s="590" t="s">
        <v>449</v>
      </c>
      <c r="E135" s="590"/>
      <c r="F135" s="914"/>
      <c r="G135" s="591"/>
      <c r="H135" s="591">
        <f>SUM(H136:H152)</f>
        <v>0</v>
      </c>
      <c r="I135" s="592"/>
    </row>
    <row r="136" spans="1:256" s="471" customFormat="1" ht="13.5" customHeight="1">
      <c r="A136" s="635">
        <v>46</v>
      </c>
      <c r="B136" s="493">
        <v>921</v>
      </c>
      <c r="C136" s="493" t="s">
        <v>628</v>
      </c>
      <c r="D136" s="493" t="s">
        <v>462</v>
      </c>
      <c r="E136" s="493" t="s">
        <v>164</v>
      </c>
      <c r="F136" s="521">
        <f>F137</f>
        <v>10.1</v>
      </c>
      <c r="G136" s="144"/>
      <c r="H136" s="495">
        <f>F136*G136</f>
        <v>0</v>
      </c>
      <c r="I136" s="506" t="s">
        <v>625</v>
      </c>
      <c r="J136" s="955"/>
      <c r="K136" s="918"/>
      <c r="L136" s="919"/>
      <c r="M136" s="919"/>
      <c r="N136" s="919"/>
      <c r="O136" s="919"/>
      <c r="P136" s="920"/>
      <c r="Q136" s="919"/>
      <c r="R136" s="919"/>
    </row>
    <row r="137" spans="1:256" s="471" customFormat="1" ht="13.5" customHeight="1">
      <c r="A137" s="492"/>
      <c r="B137" s="493"/>
      <c r="C137" s="693"/>
      <c r="D137" s="515" t="s">
        <v>695</v>
      </c>
      <c r="E137" s="693"/>
      <c r="F137" s="694">
        <f>(5.3+4.8)</f>
        <v>10.1</v>
      </c>
      <c r="G137" s="695"/>
      <c r="H137" s="695"/>
      <c r="I137" s="506"/>
      <c r="J137" s="855"/>
      <c r="L137" s="956"/>
    </row>
    <row r="138" spans="1:256" s="471" customFormat="1" ht="67.5" customHeight="1">
      <c r="A138" s="697"/>
      <c r="B138" s="649"/>
      <c r="C138" s="653"/>
      <c r="D138" s="348" t="s">
        <v>877</v>
      </c>
      <c r="E138" s="102"/>
      <c r="F138" s="651"/>
      <c r="G138" s="699"/>
      <c r="H138" s="148"/>
      <c r="I138" s="506"/>
      <c r="J138" s="646"/>
      <c r="K138" s="646"/>
      <c r="L138" s="646"/>
      <c r="M138" s="646"/>
      <c r="N138" s="646"/>
      <c r="O138" s="646"/>
      <c r="P138" s="646"/>
      <c r="Q138" s="646"/>
      <c r="R138" s="141"/>
      <c r="S138" s="141"/>
      <c r="T138" s="141"/>
      <c r="U138" s="141"/>
      <c r="V138" s="141"/>
      <c r="W138" s="141"/>
      <c r="X138" s="141"/>
      <c r="Y138" s="141"/>
      <c r="Z138" s="141"/>
      <c r="AA138" s="141"/>
      <c r="AB138" s="141"/>
      <c r="AC138" s="141"/>
      <c r="AD138" s="141"/>
      <c r="AE138" s="141"/>
      <c r="AF138" s="141"/>
      <c r="AG138" s="141"/>
      <c r="AH138" s="141"/>
      <c r="AI138" s="141"/>
      <c r="AJ138" s="141"/>
      <c r="AK138" s="141"/>
      <c r="AL138" s="141"/>
      <c r="AM138" s="141"/>
      <c r="AN138" s="141"/>
      <c r="AO138" s="141"/>
      <c r="AP138" s="141"/>
      <c r="AQ138" s="141"/>
      <c r="AR138" s="141"/>
      <c r="AS138" s="141"/>
      <c r="AT138" s="141"/>
      <c r="AU138" s="141"/>
      <c r="AV138" s="141"/>
      <c r="AW138" s="141"/>
      <c r="AX138" s="141"/>
      <c r="AY138" s="141"/>
      <c r="AZ138" s="141"/>
      <c r="BA138" s="141"/>
      <c r="BB138" s="141"/>
      <c r="BC138" s="141"/>
      <c r="BD138" s="141"/>
      <c r="BE138" s="141"/>
      <c r="BF138" s="141"/>
      <c r="BG138" s="141"/>
      <c r="BH138" s="141"/>
      <c r="BI138" s="141"/>
      <c r="BJ138" s="141"/>
      <c r="BK138" s="141"/>
      <c r="BL138" s="141"/>
      <c r="BM138" s="141"/>
      <c r="BN138" s="141"/>
      <c r="BO138" s="141"/>
      <c r="BP138" s="141"/>
      <c r="BQ138" s="141"/>
      <c r="BR138" s="141"/>
      <c r="BS138" s="141"/>
      <c r="BT138" s="141"/>
      <c r="BU138" s="141"/>
      <c r="BV138" s="141"/>
      <c r="BW138" s="141"/>
      <c r="BX138" s="141"/>
      <c r="BY138" s="141"/>
      <c r="BZ138" s="141"/>
      <c r="CA138" s="141"/>
      <c r="CB138" s="141"/>
      <c r="CC138" s="141"/>
      <c r="CD138" s="141"/>
      <c r="CE138" s="141"/>
      <c r="CF138" s="141"/>
      <c r="CG138" s="141"/>
      <c r="CH138" s="141"/>
      <c r="CI138" s="141"/>
      <c r="CJ138" s="141"/>
      <c r="CK138" s="141"/>
      <c r="CL138" s="141"/>
      <c r="CM138" s="141"/>
      <c r="CN138" s="141"/>
      <c r="CO138" s="141"/>
      <c r="CP138" s="141"/>
      <c r="CQ138" s="141"/>
      <c r="CR138" s="141"/>
      <c r="CS138" s="141"/>
      <c r="CT138" s="141"/>
      <c r="CU138" s="141"/>
      <c r="CV138" s="141"/>
      <c r="CW138" s="141"/>
      <c r="CX138" s="141"/>
      <c r="CY138" s="141"/>
      <c r="CZ138" s="141"/>
      <c r="DA138" s="141"/>
      <c r="DB138" s="141"/>
      <c r="DC138" s="141"/>
      <c r="DD138" s="141"/>
      <c r="DE138" s="141"/>
      <c r="DF138" s="141"/>
      <c r="DG138" s="141"/>
      <c r="DH138" s="141"/>
      <c r="DI138" s="141"/>
      <c r="DJ138" s="141"/>
      <c r="DK138" s="141"/>
      <c r="DL138" s="141"/>
      <c r="DM138" s="141"/>
      <c r="DN138" s="141"/>
      <c r="DO138" s="141"/>
      <c r="DP138" s="141"/>
      <c r="DQ138" s="141"/>
      <c r="DR138" s="141"/>
      <c r="DS138" s="141"/>
      <c r="DT138" s="141"/>
      <c r="DU138" s="141"/>
      <c r="DV138" s="141"/>
      <c r="DW138" s="141"/>
      <c r="DX138" s="141"/>
      <c r="DY138" s="141"/>
      <c r="DZ138" s="141"/>
      <c r="EA138" s="141"/>
      <c r="EB138" s="141"/>
      <c r="EC138" s="141"/>
      <c r="ED138" s="141"/>
      <c r="EE138" s="141"/>
      <c r="EF138" s="141"/>
      <c r="EG138" s="141"/>
      <c r="EH138" s="141"/>
      <c r="EI138" s="141"/>
      <c r="EJ138" s="141"/>
      <c r="EK138" s="141"/>
      <c r="EL138" s="141"/>
      <c r="EM138" s="141"/>
      <c r="EN138" s="141"/>
      <c r="EO138" s="141"/>
      <c r="EP138" s="141"/>
      <c r="EQ138" s="141"/>
      <c r="ER138" s="141"/>
      <c r="ES138" s="141"/>
      <c r="ET138" s="141"/>
      <c r="EU138" s="141"/>
      <c r="EV138" s="141"/>
      <c r="EW138" s="141"/>
      <c r="EX138" s="141"/>
      <c r="EY138" s="141"/>
      <c r="EZ138" s="141"/>
      <c r="FA138" s="141"/>
      <c r="FB138" s="141"/>
      <c r="FC138" s="141"/>
      <c r="FD138" s="141"/>
      <c r="FE138" s="141"/>
      <c r="FF138" s="141"/>
      <c r="FG138" s="141"/>
      <c r="FH138" s="141"/>
      <c r="FI138" s="141"/>
      <c r="FJ138" s="141"/>
      <c r="FK138" s="141"/>
      <c r="FL138" s="141"/>
      <c r="FM138" s="141"/>
      <c r="FN138" s="141"/>
      <c r="FO138" s="141"/>
      <c r="FP138" s="141"/>
      <c r="FQ138" s="141"/>
      <c r="FR138" s="141"/>
      <c r="FS138" s="141"/>
      <c r="FT138" s="141"/>
      <c r="FU138" s="141"/>
      <c r="FV138" s="141"/>
      <c r="FW138" s="141"/>
      <c r="FX138" s="141"/>
      <c r="FY138" s="141"/>
      <c r="FZ138" s="141"/>
      <c r="GA138" s="141"/>
      <c r="GB138" s="141"/>
      <c r="GC138" s="141"/>
      <c r="GD138" s="141"/>
      <c r="GE138" s="141"/>
      <c r="GF138" s="141"/>
      <c r="GG138" s="141"/>
      <c r="GH138" s="141"/>
      <c r="GI138" s="141"/>
      <c r="GJ138" s="141"/>
      <c r="GK138" s="141"/>
      <c r="GL138" s="141"/>
      <c r="GM138" s="141"/>
      <c r="GN138" s="141"/>
      <c r="GO138" s="141"/>
      <c r="GP138" s="141"/>
      <c r="GQ138" s="141"/>
      <c r="GR138" s="141"/>
      <c r="GS138" s="141"/>
      <c r="GT138" s="141"/>
      <c r="GU138" s="141"/>
      <c r="GV138" s="141"/>
      <c r="GW138" s="141"/>
      <c r="GX138" s="141"/>
      <c r="GY138" s="141"/>
      <c r="GZ138" s="141"/>
      <c r="HA138" s="141"/>
      <c r="HB138" s="141"/>
      <c r="HC138" s="141"/>
      <c r="HD138" s="141"/>
      <c r="HE138" s="141"/>
      <c r="HF138" s="141"/>
      <c r="HG138" s="141"/>
      <c r="HH138" s="141"/>
      <c r="HI138" s="141"/>
      <c r="HJ138" s="141"/>
      <c r="HK138" s="141"/>
      <c r="HL138" s="141"/>
      <c r="HM138" s="141"/>
      <c r="HN138" s="141"/>
      <c r="HO138" s="141"/>
      <c r="HP138" s="141"/>
      <c r="HQ138" s="141"/>
      <c r="HR138" s="141"/>
      <c r="HS138" s="141"/>
      <c r="HT138" s="141"/>
      <c r="HU138" s="141"/>
      <c r="HV138" s="141"/>
      <c r="HW138" s="141"/>
      <c r="HX138" s="141"/>
      <c r="HY138" s="141"/>
      <c r="HZ138" s="141"/>
      <c r="IA138" s="141"/>
      <c r="IB138" s="141"/>
      <c r="IC138" s="141"/>
      <c r="ID138" s="141"/>
      <c r="IE138" s="141"/>
      <c r="IF138" s="141"/>
      <c r="IG138" s="141"/>
      <c r="IH138" s="141"/>
      <c r="II138" s="141"/>
      <c r="IJ138" s="141"/>
      <c r="IK138" s="141"/>
      <c r="IL138" s="141"/>
      <c r="IM138" s="141"/>
      <c r="IN138" s="141"/>
      <c r="IO138" s="141"/>
      <c r="IP138" s="141"/>
      <c r="IQ138" s="141"/>
      <c r="IR138" s="141"/>
      <c r="IS138" s="141"/>
      <c r="IT138" s="141"/>
      <c r="IU138" s="141"/>
      <c r="IV138" s="141"/>
    </row>
    <row r="139" spans="1:256" s="471" customFormat="1" ht="27" customHeight="1">
      <c r="A139" s="635">
        <v>47</v>
      </c>
      <c r="B139" s="493">
        <v>921</v>
      </c>
      <c r="C139" s="493" t="s">
        <v>450</v>
      </c>
      <c r="D139" s="493" t="s">
        <v>483</v>
      </c>
      <c r="E139" s="493" t="s">
        <v>164</v>
      </c>
      <c r="F139" s="521">
        <f>F140</f>
        <v>10.1</v>
      </c>
      <c r="G139" s="144"/>
      <c r="H139" s="495">
        <f>F139*G139</f>
        <v>0</v>
      </c>
      <c r="I139" s="506" t="s">
        <v>625</v>
      </c>
      <c r="J139" s="472"/>
      <c r="K139" s="472"/>
      <c r="L139" s="472"/>
      <c r="M139" s="472"/>
      <c r="N139" s="472"/>
      <c r="O139" s="472"/>
      <c r="P139" s="472"/>
      <c r="Q139" s="472"/>
      <c r="U139" s="920"/>
    </row>
    <row r="140" spans="1:256" s="471" customFormat="1" ht="13.5" customHeight="1">
      <c r="A140" s="492"/>
      <c r="B140" s="493"/>
      <c r="C140" s="693"/>
      <c r="D140" s="515" t="s">
        <v>696</v>
      </c>
      <c r="E140" s="693"/>
      <c r="F140" s="694">
        <f>(5.3+4.8)</f>
        <v>10.1</v>
      </c>
      <c r="G140" s="695"/>
      <c r="H140" s="695"/>
      <c r="I140" s="506"/>
      <c r="J140" s="855"/>
      <c r="L140" s="956"/>
    </row>
    <row r="141" spans="1:256" s="471" customFormat="1" ht="67.5" customHeight="1">
      <c r="A141" s="697"/>
      <c r="B141" s="649"/>
      <c r="C141" s="653"/>
      <c r="D141" s="348" t="s">
        <v>877</v>
      </c>
      <c r="E141" s="102"/>
      <c r="F141" s="651"/>
      <c r="G141" s="699"/>
      <c r="H141" s="148"/>
      <c r="I141" s="506"/>
      <c r="J141" s="646"/>
      <c r="K141" s="646"/>
      <c r="L141" s="646"/>
      <c r="M141" s="646"/>
      <c r="N141" s="646"/>
      <c r="O141" s="646"/>
      <c r="P141" s="646"/>
      <c r="Q141" s="646"/>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1"/>
      <c r="AY141" s="141"/>
      <c r="AZ141" s="141"/>
      <c r="BA141" s="141"/>
      <c r="BB141" s="141"/>
      <c r="BC141" s="141"/>
      <c r="BD141" s="141"/>
      <c r="BE141" s="141"/>
      <c r="BF141" s="141"/>
      <c r="BG141" s="141"/>
      <c r="BH141" s="141"/>
      <c r="BI141" s="141"/>
      <c r="BJ141" s="141"/>
      <c r="BK141" s="141"/>
      <c r="BL141" s="141"/>
      <c r="BM141" s="141"/>
      <c r="BN141" s="141"/>
      <c r="BO141" s="141"/>
      <c r="BP141" s="141"/>
      <c r="BQ141" s="141"/>
      <c r="BR141" s="141"/>
      <c r="BS141" s="141"/>
      <c r="BT141" s="141"/>
      <c r="BU141" s="141"/>
      <c r="BV141" s="141"/>
      <c r="BW141" s="141"/>
      <c r="BX141" s="141"/>
      <c r="BY141" s="141"/>
      <c r="BZ141" s="141"/>
      <c r="CA141" s="141"/>
      <c r="CB141" s="141"/>
      <c r="CC141" s="141"/>
      <c r="CD141" s="141"/>
      <c r="CE141" s="141"/>
      <c r="CF141" s="141"/>
      <c r="CG141" s="141"/>
      <c r="CH141" s="141"/>
      <c r="CI141" s="141"/>
      <c r="CJ141" s="141"/>
      <c r="CK141" s="141"/>
      <c r="CL141" s="141"/>
      <c r="CM141" s="141"/>
      <c r="CN141" s="141"/>
      <c r="CO141" s="141"/>
      <c r="CP141" s="141"/>
      <c r="CQ141" s="141"/>
      <c r="CR141" s="141"/>
      <c r="CS141" s="141"/>
      <c r="CT141" s="141"/>
      <c r="CU141" s="141"/>
      <c r="CV141" s="141"/>
      <c r="CW141" s="141"/>
      <c r="CX141" s="141"/>
      <c r="CY141" s="141"/>
      <c r="CZ141" s="141"/>
      <c r="DA141" s="141"/>
      <c r="DB141" s="141"/>
      <c r="DC141" s="141"/>
      <c r="DD141" s="141"/>
      <c r="DE141" s="141"/>
      <c r="DF141" s="141"/>
      <c r="DG141" s="141"/>
      <c r="DH141" s="141"/>
      <c r="DI141" s="141"/>
      <c r="DJ141" s="141"/>
      <c r="DK141" s="141"/>
      <c r="DL141" s="141"/>
      <c r="DM141" s="141"/>
      <c r="DN141" s="141"/>
      <c r="DO141" s="141"/>
      <c r="DP141" s="141"/>
      <c r="DQ141" s="141"/>
      <c r="DR141" s="141"/>
      <c r="DS141" s="141"/>
      <c r="DT141" s="141"/>
      <c r="DU141" s="141"/>
      <c r="DV141" s="141"/>
      <c r="DW141" s="141"/>
      <c r="DX141" s="141"/>
      <c r="DY141" s="141"/>
      <c r="DZ141" s="141"/>
      <c r="EA141" s="141"/>
      <c r="EB141" s="141"/>
      <c r="EC141" s="141"/>
      <c r="ED141" s="141"/>
      <c r="EE141" s="141"/>
      <c r="EF141" s="141"/>
      <c r="EG141" s="141"/>
      <c r="EH141" s="141"/>
      <c r="EI141" s="141"/>
      <c r="EJ141" s="141"/>
      <c r="EK141" s="141"/>
      <c r="EL141" s="141"/>
      <c r="EM141" s="141"/>
      <c r="EN141" s="141"/>
      <c r="EO141" s="141"/>
      <c r="EP141" s="141"/>
      <c r="EQ141" s="141"/>
      <c r="ER141" s="141"/>
      <c r="ES141" s="141"/>
      <c r="ET141" s="141"/>
      <c r="EU141" s="141"/>
      <c r="EV141" s="141"/>
      <c r="EW141" s="141"/>
      <c r="EX141" s="141"/>
      <c r="EY141" s="141"/>
      <c r="EZ141" s="141"/>
      <c r="FA141" s="141"/>
      <c r="FB141" s="141"/>
      <c r="FC141" s="141"/>
      <c r="FD141" s="141"/>
      <c r="FE141" s="141"/>
      <c r="FF141" s="141"/>
      <c r="FG141" s="141"/>
      <c r="FH141" s="141"/>
      <c r="FI141" s="141"/>
      <c r="FJ141" s="141"/>
      <c r="FK141" s="141"/>
      <c r="FL141" s="141"/>
      <c r="FM141" s="141"/>
      <c r="FN141" s="141"/>
      <c r="FO141" s="141"/>
      <c r="FP141" s="141"/>
      <c r="FQ141" s="141"/>
      <c r="FR141" s="141"/>
      <c r="FS141" s="141"/>
      <c r="FT141" s="141"/>
      <c r="FU141" s="141"/>
      <c r="FV141" s="141"/>
      <c r="FW141" s="141"/>
      <c r="FX141" s="141"/>
      <c r="FY141" s="141"/>
      <c r="FZ141" s="141"/>
      <c r="GA141" s="141"/>
      <c r="GB141" s="141"/>
      <c r="GC141" s="141"/>
      <c r="GD141" s="141"/>
      <c r="GE141" s="141"/>
      <c r="GF141" s="141"/>
      <c r="GG141" s="141"/>
      <c r="GH141" s="141"/>
      <c r="GI141" s="141"/>
      <c r="GJ141" s="141"/>
      <c r="GK141" s="141"/>
      <c r="GL141" s="141"/>
      <c r="GM141" s="141"/>
      <c r="GN141" s="141"/>
      <c r="GO141" s="141"/>
      <c r="GP141" s="141"/>
      <c r="GQ141" s="141"/>
      <c r="GR141" s="141"/>
      <c r="GS141" s="141"/>
      <c r="GT141" s="141"/>
      <c r="GU141" s="141"/>
      <c r="GV141" s="141"/>
      <c r="GW141" s="141"/>
      <c r="GX141" s="141"/>
      <c r="GY141" s="141"/>
      <c r="GZ141" s="141"/>
      <c r="HA141" s="141"/>
      <c r="HB141" s="141"/>
      <c r="HC141" s="141"/>
      <c r="HD141" s="141"/>
      <c r="HE141" s="141"/>
      <c r="HF141" s="141"/>
      <c r="HG141" s="141"/>
      <c r="HH141" s="141"/>
      <c r="HI141" s="141"/>
      <c r="HJ141" s="141"/>
      <c r="HK141" s="141"/>
      <c r="HL141" s="141"/>
      <c r="HM141" s="141"/>
      <c r="HN141" s="141"/>
      <c r="HO141" s="141"/>
      <c r="HP141" s="141"/>
      <c r="HQ141" s="141"/>
      <c r="HR141" s="141"/>
      <c r="HS141" s="141"/>
      <c r="HT141" s="141"/>
      <c r="HU141" s="141"/>
      <c r="HV141" s="141"/>
      <c r="HW141" s="141"/>
      <c r="HX141" s="141"/>
      <c r="HY141" s="141"/>
      <c r="HZ141" s="141"/>
      <c r="IA141" s="141"/>
      <c r="IB141" s="141"/>
      <c r="IC141" s="141"/>
      <c r="ID141" s="141"/>
      <c r="IE141" s="141"/>
      <c r="IF141" s="141"/>
      <c r="IG141" s="141"/>
      <c r="IH141" s="141"/>
      <c r="II141" s="141"/>
      <c r="IJ141" s="141"/>
      <c r="IK141" s="141"/>
      <c r="IL141" s="141"/>
      <c r="IM141" s="141"/>
      <c r="IN141" s="141"/>
      <c r="IO141" s="141"/>
      <c r="IP141" s="141"/>
      <c r="IQ141" s="141"/>
      <c r="IR141" s="141"/>
      <c r="IS141" s="141"/>
      <c r="IT141" s="141"/>
      <c r="IU141" s="141"/>
      <c r="IV141" s="141"/>
    </row>
    <row r="142" spans="1:256" s="471" customFormat="1" ht="13.5" customHeight="1">
      <c r="A142" s="635">
        <v>48</v>
      </c>
      <c r="B142" s="493">
        <v>921</v>
      </c>
      <c r="C142" s="493" t="s">
        <v>461</v>
      </c>
      <c r="D142" s="493" t="s">
        <v>463</v>
      </c>
      <c r="E142" s="493" t="s">
        <v>164</v>
      </c>
      <c r="F142" s="521">
        <f>F143</f>
        <v>7.5</v>
      </c>
      <c r="G142" s="144"/>
      <c r="H142" s="495">
        <f>F142*G142</f>
        <v>0</v>
      </c>
      <c r="I142" s="506" t="s">
        <v>625</v>
      </c>
      <c r="J142" s="472"/>
      <c r="K142" s="472"/>
      <c r="L142" s="472"/>
      <c r="M142" s="472"/>
      <c r="N142" s="472"/>
      <c r="O142" s="472"/>
      <c r="P142" s="472"/>
      <c r="Q142" s="472"/>
      <c r="T142" s="920"/>
    </row>
    <row r="143" spans="1:256" s="471" customFormat="1" ht="13.5" customHeight="1">
      <c r="A143" s="492"/>
      <c r="B143" s="493"/>
      <c r="C143" s="693"/>
      <c r="D143" s="515" t="s">
        <v>451</v>
      </c>
      <c r="E143" s="693"/>
      <c r="F143" s="694">
        <f>7.5</f>
        <v>7.5</v>
      </c>
      <c r="G143" s="695"/>
      <c r="H143" s="695"/>
      <c r="I143" s="506"/>
      <c r="J143" s="855"/>
      <c r="T143" s="920"/>
    </row>
    <row r="144" spans="1:256" s="471" customFormat="1" ht="67.5" customHeight="1">
      <c r="A144" s="697"/>
      <c r="B144" s="649"/>
      <c r="C144" s="653"/>
      <c r="D144" s="348" t="s">
        <v>877</v>
      </c>
      <c r="E144" s="102"/>
      <c r="F144" s="651"/>
      <c r="G144" s="699"/>
      <c r="H144" s="148"/>
      <c r="I144" s="506"/>
      <c r="J144" s="514"/>
      <c r="K144" s="646"/>
      <c r="L144" s="646"/>
      <c r="M144" s="956"/>
      <c r="N144" s="646"/>
      <c r="O144" s="646"/>
      <c r="P144" s="646"/>
      <c r="Q144" s="646"/>
      <c r="R144" s="141"/>
      <c r="S144" s="141"/>
      <c r="T144" s="141"/>
      <c r="U144" s="141"/>
      <c r="V144" s="141"/>
      <c r="W144" s="141"/>
      <c r="X144" s="141"/>
      <c r="Y144" s="141"/>
      <c r="Z144" s="141"/>
      <c r="AA144" s="141"/>
      <c r="AB144" s="141"/>
      <c r="AC144" s="141"/>
      <c r="AD144" s="141"/>
      <c r="AE144" s="141"/>
      <c r="AF144" s="141"/>
      <c r="AG144" s="141"/>
      <c r="AH144" s="141"/>
      <c r="AI144" s="141"/>
      <c r="AJ144" s="141"/>
      <c r="AK144" s="141"/>
      <c r="AL144" s="141"/>
      <c r="AM144" s="141"/>
      <c r="AN144" s="141"/>
      <c r="AO144" s="141"/>
      <c r="AP144" s="141"/>
      <c r="AQ144" s="141"/>
      <c r="AR144" s="141"/>
      <c r="AS144" s="141"/>
      <c r="AT144" s="141"/>
      <c r="AU144" s="141"/>
      <c r="AV144" s="141"/>
      <c r="AW144" s="141"/>
      <c r="AX144" s="141"/>
      <c r="AY144" s="141"/>
      <c r="AZ144" s="141"/>
      <c r="BA144" s="141"/>
      <c r="BB144" s="141"/>
      <c r="BC144" s="141"/>
      <c r="BD144" s="141"/>
      <c r="BE144" s="141"/>
      <c r="BF144" s="141"/>
      <c r="BG144" s="141"/>
      <c r="BH144" s="141"/>
      <c r="BI144" s="141"/>
      <c r="BJ144" s="141"/>
      <c r="BK144" s="141"/>
      <c r="BL144" s="141"/>
      <c r="BM144" s="141"/>
      <c r="BN144" s="141"/>
      <c r="BO144" s="141"/>
      <c r="BP144" s="141"/>
      <c r="BQ144" s="141"/>
      <c r="BR144" s="141"/>
      <c r="BS144" s="141"/>
      <c r="BT144" s="141"/>
      <c r="BU144" s="141"/>
      <c r="BV144" s="141"/>
      <c r="BW144" s="141"/>
      <c r="BX144" s="141"/>
      <c r="BY144" s="141"/>
      <c r="BZ144" s="141"/>
      <c r="CA144" s="141"/>
      <c r="CB144" s="141"/>
      <c r="CC144" s="141"/>
      <c r="CD144" s="141"/>
      <c r="CE144" s="141"/>
      <c r="CF144" s="141"/>
      <c r="CG144" s="141"/>
      <c r="CH144" s="141"/>
      <c r="CI144" s="141"/>
      <c r="CJ144" s="141"/>
      <c r="CK144" s="141"/>
      <c r="CL144" s="141"/>
      <c r="CM144" s="141"/>
      <c r="CN144" s="141"/>
      <c r="CO144" s="141"/>
      <c r="CP144" s="141"/>
      <c r="CQ144" s="141"/>
      <c r="CR144" s="141"/>
      <c r="CS144" s="141"/>
      <c r="CT144" s="141"/>
      <c r="CU144" s="141"/>
      <c r="CV144" s="141"/>
      <c r="CW144" s="141"/>
      <c r="CX144" s="141"/>
      <c r="CY144" s="141"/>
      <c r="CZ144" s="141"/>
      <c r="DA144" s="141"/>
      <c r="DB144" s="141"/>
      <c r="DC144" s="141"/>
      <c r="DD144" s="141"/>
      <c r="DE144" s="141"/>
      <c r="DF144" s="141"/>
      <c r="DG144" s="141"/>
      <c r="DH144" s="141"/>
      <c r="DI144" s="141"/>
      <c r="DJ144" s="141"/>
      <c r="DK144" s="141"/>
      <c r="DL144" s="141"/>
      <c r="DM144" s="141"/>
      <c r="DN144" s="141"/>
      <c r="DO144" s="141"/>
      <c r="DP144" s="141"/>
      <c r="DQ144" s="141"/>
      <c r="DR144" s="141"/>
      <c r="DS144" s="141"/>
      <c r="DT144" s="141"/>
      <c r="DU144" s="141"/>
      <c r="DV144" s="141"/>
      <c r="DW144" s="141"/>
      <c r="DX144" s="141"/>
      <c r="DY144" s="141"/>
      <c r="DZ144" s="141"/>
      <c r="EA144" s="141"/>
      <c r="EB144" s="141"/>
      <c r="EC144" s="141"/>
      <c r="ED144" s="141"/>
      <c r="EE144" s="141"/>
      <c r="EF144" s="141"/>
      <c r="EG144" s="141"/>
      <c r="EH144" s="141"/>
      <c r="EI144" s="141"/>
      <c r="EJ144" s="141"/>
      <c r="EK144" s="141"/>
      <c r="EL144" s="141"/>
      <c r="EM144" s="141"/>
      <c r="EN144" s="141"/>
      <c r="EO144" s="141"/>
      <c r="EP144" s="141"/>
      <c r="EQ144" s="141"/>
      <c r="ER144" s="141"/>
      <c r="ES144" s="141"/>
      <c r="ET144" s="141"/>
      <c r="EU144" s="141"/>
      <c r="EV144" s="141"/>
      <c r="EW144" s="141"/>
      <c r="EX144" s="141"/>
      <c r="EY144" s="141"/>
      <c r="EZ144" s="141"/>
      <c r="FA144" s="141"/>
      <c r="FB144" s="141"/>
      <c r="FC144" s="141"/>
      <c r="FD144" s="141"/>
      <c r="FE144" s="141"/>
      <c r="FF144" s="141"/>
      <c r="FG144" s="141"/>
      <c r="FH144" s="141"/>
      <c r="FI144" s="141"/>
      <c r="FJ144" s="141"/>
      <c r="FK144" s="141"/>
      <c r="FL144" s="141"/>
      <c r="FM144" s="141"/>
      <c r="FN144" s="141"/>
      <c r="FO144" s="141"/>
      <c r="FP144" s="141"/>
      <c r="FQ144" s="141"/>
      <c r="FR144" s="141"/>
      <c r="FS144" s="141"/>
      <c r="FT144" s="141"/>
      <c r="FU144" s="141"/>
      <c r="FV144" s="141"/>
      <c r="FW144" s="141"/>
      <c r="FX144" s="141"/>
      <c r="FY144" s="141"/>
      <c r="FZ144" s="141"/>
      <c r="GA144" s="141"/>
      <c r="GB144" s="141"/>
      <c r="GC144" s="141"/>
      <c r="GD144" s="141"/>
      <c r="GE144" s="141"/>
      <c r="GF144" s="141"/>
      <c r="GG144" s="141"/>
      <c r="GH144" s="141"/>
      <c r="GI144" s="141"/>
      <c r="GJ144" s="141"/>
      <c r="GK144" s="141"/>
      <c r="GL144" s="141"/>
      <c r="GM144" s="141"/>
      <c r="GN144" s="141"/>
      <c r="GO144" s="141"/>
      <c r="GP144" s="141"/>
      <c r="GQ144" s="141"/>
      <c r="GR144" s="141"/>
      <c r="GS144" s="141"/>
      <c r="GT144" s="141"/>
      <c r="GU144" s="141"/>
      <c r="GV144" s="141"/>
      <c r="GW144" s="141"/>
      <c r="GX144" s="141"/>
      <c r="GY144" s="141"/>
      <c r="GZ144" s="141"/>
      <c r="HA144" s="141"/>
      <c r="HB144" s="141"/>
      <c r="HC144" s="141"/>
      <c r="HD144" s="141"/>
      <c r="HE144" s="141"/>
      <c r="HF144" s="141"/>
      <c r="HG144" s="141"/>
      <c r="HH144" s="141"/>
      <c r="HI144" s="141"/>
      <c r="HJ144" s="141"/>
      <c r="HK144" s="141"/>
      <c r="HL144" s="141"/>
      <c r="HM144" s="141"/>
      <c r="HN144" s="141"/>
      <c r="HO144" s="141"/>
      <c r="HP144" s="141"/>
      <c r="HQ144" s="141"/>
      <c r="HR144" s="141"/>
      <c r="HS144" s="141"/>
      <c r="HT144" s="141"/>
      <c r="HU144" s="141"/>
      <c r="HV144" s="141"/>
      <c r="HW144" s="141"/>
      <c r="HX144" s="141"/>
      <c r="HY144" s="141"/>
      <c r="HZ144" s="141"/>
      <c r="IA144" s="141"/>
      <c r="IB144" s="141"/>
      <c r="IC144" s="141"/>
      <c r="ID144" s="141"/>
      <c r="IE144" s="141"/>
      <c r="IF144" s="141"/>
      <c r="IG144" s="141"/>
      <c r="IH144" s="141"/>
      <c r="II144" s="141"/>
      <c r="IJ144" s="141"/>
      <c r="IK144" s="141"/>
      <c r="IL144" s="141"/>
      <c r="IM144" s="141"/>
      <c r="IN144" s="141"/>
      <c r="IO144" s="141"/>
      <c r="IP144" s="141"/>
      <c r="IQ144" s="141"/>
      <c r="IR144" s="141"/>
      <c r="IS144" s="141"/>
      <c r="IT144" s="141"/>
      <c r="IU144" s="141"/>
      <c r="IV144" s="141"/>
    </row>
    <row r="145" spans="1:256" s="471" customFormat="1" ht="13.5" customHeight="1">
      <c r="A145" s="635">
        <v>49</v>
      </c>
      <c r="B145" s="493">
        <v>921</v>
      </c>
      <c r="C145" s="493" t="s">
        <v>452</v>
      </c>
      <c r="D145" s="493" t="s">
        <v>464</v>
      </c>
      <c r="E145" s="493" t="s">
        <v>164</v>
      </c>
      <c r="F145" s="521">
        <f>F146</f>
        <v>10.1</v>
      </c>
      <c r="G145" s="144"/>
      <c r="H145" s="495">
        <f>F145*G145</f>
        <v>0</v>
      </c>
      <c r="I145" s="506" t="s">
        <v>625</v>
      </c>
      <c r="J145" s="472"/>
      <c r="K145" s="472"/>
      <c r="L145" s="472"/>
      <c r="M145" s="472"/>
      <c r="N145" s="472"/>
      <c r="O145" s="472"/>
      <c r="P145" s="472"/>
      <c r="Q145" s="472"/>
      <c r="T145" s="920"/>
    </row>
    <row r="146" spans="1:256" s="471" customFormat="1" ht="27" customHeight="1">
      <c r="A146" s="492"/>
      <c r="B146" s="493"/>
      <c r="C146" s="693"/>
      <c r="D146" s="515" t="s">
        <v>697</v>
      </c>
      <c r="E146" s="693"/>
      <c r="F146" s="694">
        <f>(5.3+4.8)</f>
        <v>10.1</v>
      </c>
      <c r="G146" s="695"/>
      <c r="H146" s="695"/>
      <c r="I146" s="506"/>
      <c r="J146" s="855"/>
      <c r="T146" s="920"/>
    </row>
    <row r="147" spans="1:256" s="471" customFormat="1" ht="67.5" customHeight="1">
      <c r="A147" s="697"/>
      <c r="B147" s="649"/>
      <c r="C147" s="653"/>
      <c r="D147" s="348" t="s">
        <v>877</v>
      </c>
      <c r="E147" s="102"/>
      <c r="F147" s="651"/>
      <c r="G147" s="699"/>
      <c r="H147" s="148"/>
      <c r="I147" s="506"/>
      <c r="J147" s="646"/>
      <c r="K147" s="646"/>
      <c r="L147" s="646"/>
      <c r="M147" s="956"/>
      <c r="N147" s="646"/>
      <c r="O147" s="646"/>
      <c r="P147" s="646"/>
      <c r="Q147" s="646"/>
      <c r="R147" s="141"/>
      <c r="S147" s="141"/>
      <c r="T147" s="141"/>
      <c r="U147" s="141"/>
      <c r="V147" s="141"/>
      <c r="W147" s="141"/>
      <c r="X147" s="141"/>
      <c r="Y147" s="141"/>
      <c r="Z147" s="141"/>
      <c r="AA147" s="141"/>
      <c r="AB147" s="141"/>
      <c r="AC147" s="141"/>
      <c r="AD147" s="141"/>
      <c r="AE147" s="141"/>
      <c r="AF147" s="141"/>
      <c r="AG147" s="141"/>
      <c r="AH147" s="141"/>
      <c r="AI147" s="141"/>
      <c r="AJ147" s="141"/>
      <c r="AK147" s="141"/>
      <c r="AL147" s="141"/>
      <c r="AM147" s="141"/>
      <c r="AN147" s="141"/>
      <c r="AO147" s="141"/>
      <c r="AP147" s="141"/>
      <c r="AQ147" s="141"/>
      <c r="AR147" s="141"/>
      <c r="AS147" s="141"/>
      <c r="AT147" s="141"/>
      <c r="AU147" s="141"/>
      <c r="AV147" s="141"/>
      <c r="AW147" s="141"/>
      <c r="AX147" s="141"/>
      <c r="AY147" s="141"/>
      <c r="AZ147" s="141"/>
      <c r="BA147" s="141"/>
      <c r="BB147" s="141"/>
      <c r="BC147" s="141"/>
      <c r="BD147" s="141"/>
      <c r="BE147" s="141"/>
      <c r="BF147" s="141"/>
      <c r="BG147" s="141"/>
      <c r="BH147" s="141"/>
      <c r="BI147" s="141"/>
      <c r="BJ147" s="141"/>
      <c r="BK147" s="141"/>
      <c r="BL147" s="141"/>
      <c r="BM147" s="141"/>
      <c r="BN147" s="141"/>
      <c r="BO147" s="141"/>
      <c r="BP147" s="141"/>
      <c r="BQ147" s="141"/>
      <c r="BR147" s="141"/>
      <c r="BS147" s="141"/>
      <c r="BT147" s="141"/>
      <c r="BU147" s="141"/>
      <c r="BV147" s="141"/>
      <c r="BW147" s="141"/>
      <c r="BX147" s="141"/>
      <c r="BY147" s="141"/>
      <c r="BZ147" s="141"/>
      <c r="CA147" s="141"/>
      <c r="CB147" s="141"/>
      <c r="CC147" s="141"/>
      <c r="CD147" s="141"/>
      <c r="CE147" s="141"/>
      <c r="CF147" s="141"/>
      <c r="CG147" s="141"/>
      <c r="CH147" s="141"/>
      <c r="CI147" s="141"/>
      <c r="CJ147" s="141"/>
      <c r="CK147" s="141"/>
      <c r="CL147" s="141"/>
      <c r="CM147" s="141"/>
      <c r="CN147" s="141"/>
      <c r="CO147" s="141"/>
      <c r="CP147" s="141"/>
      <c r="CQ147" s="141"/>
      <c r="CR147" s="141"/>
      <c r="CS147" s="141"/>
      <c r="CT147" s="141"/>
      <c r="CU147" s="141"/>
      <c r="CV147" s="141"/>
      <c r="CW147" s="141"/>
      <c r="CX147" s="141"/>
      <c r="CY147" s="141"/>
      <c r="CZ147" s="141"/>
      <c r="DA147" s="141"/>
      <c r="DB147" s="141"/>
      <c r="DC147" s="141"/>
      <c r="DD147" s="141"/>
      <c r="DE147" s="141"/>
      <c r="DF147" s="141"/>
      <c r="DG147" s="141"/>
      <c r="DH147" s="141"/>
      <c r="DI147" s="141"/>
      <c r="DJ147" s="141"/>
      <c r="DK147" s="141"/>
      <c r="DL147" s="141"/>
      <c r="DM147" s="141"/>
      <c r="DN147" s="141"/>
      <c r="DO147" s="141"/>
      <c r="DP147" s="141"/>
      <c r="DQ147" s="141"/>
      <c r="DR147" s="141"/>
      <c r="DS147" s="141"/>
      <c r="DT147" s="141"/>
      <c r="DU147" s="141"/>
      <c r="DV147" s="141"/>
      <c r="DW147" s="141"/>
      <c r="DX147" s="141"/>
      <c r="DY147" s="141"/>
      <c r="DZ147" s="141"/>
      <c r="EA147" s="141"/>
      <c r="EB147" s="141"/>
      <c r="EC147" s="141"/>
      <c r="ED147" s="141"/>
      <c r="EE147" s="141"/>
      <c r="EF147" s="141"/>
      <c r="EG147" s="141"/>
      <c r="EH147" s="141"/>
      <c r="EI147" s="141"/>
      <c r="EJ147" s="141"/>
      <c r="EK147" s="141"/>
      <c r="EL147" s="141"/>
      <c r="EM147" s="141"/>
      <c r="EN147" s="141"/>
      <c r="EO147" s="141"/>
      <c r="EP147" s="141"/>
      <c r="EQ147" s="141"/>
      <c r="ER147" s="141"/>
      <c r="ES147" s="141"/>
      <c r="ET147" s="141"/>
      <c r="EU147" s="141"/>
      <c r="EV147" s="141"/>
      <c r="EW147" s="141"/>
      <c r="EX147" s="141"/>
      <c r="EY147" s="141"/>
      <c r="EZ147" s="141"/>
      <c r="FA147" s="141"/>
      <c r="FB147" s="141"/>
      <c r="FC147" s="141"/>
      <c r="FD147" s="141"/>
      <c r="FE147" s="141"/>
      <c r="FF147" s="141"/>
      <c r="FG147" s="141"/>
      <c r="FH147" s="141"/>
      <c r="FI147" s="141"/>
      <c r="FJ147" s="141"/>
      <c r="FK147" s="141"/>
      <c r="FL147" s="141"/>
      <c r="FM147" s="141"/>
      <c r="FN147" s="141"/>
      <c r="FO147" s="141"/>
      <c r="FP147" s="141"/>
      <c r="FQ147" s="141"/>
      <c r="FR147" s="141"/>
      <c r="FS147" s="141"/>
      <c r="FT147" s="141"/>
      <c r="FU147" s="141"/>
      <c r="FV147" s="141"/>
      <c r="FW147" s="141"/>
      <c r="FX147" s="141"/>
      <c r="FY147" s="141"/>
      <c r="FZ147" s="141"/>
      <c r="GA147" s="141"/>
      <c r="GB147" s="141"/>
      <c r="GC147" s="141"/>
      <c r="GD147" s="141"/>
      <c r="GE147" s="141"/>
      <c r="GF147" s="141"/>
      <c r="GG147" s="141"/>
      <c r="GH147" s="141"/>
      <c r="GI147" s="141"/>
      <c r="GJ147" s="141"/>
      <c r="GK147" s="141"/>
      <c r="GL147" s="141"/>
      <c r="GM147" s="141"/>
      <c r="GN147" s="141"/>
      <c r="GO147" s="141"/>
      <c r="GP147" s="141"/>
      <c r="GQ147" s="141"/>
      <c r="GR147" s="141"/>
      <c r="GS147" s="141"/>
      <c r="GT147" s="141"/>
      <c r="GU147" s="141"/>
      <c r="GV147" s="141"/>
      <c r="GW147" s="141"/>
      <c r="GX147" s="141"/>
      <c r="GY147" s="141"/>
      <c r="GZ147" s="141"/>
      <c r="HA147" s="141"/>
      <c r="HB147" s="141"/>
      <c r="HC147" s="141"/>
      <c r="HD147" s="141"/>
      <c r="HE147" s="141"/>
      <c r="HF147" s="141"/>
      <c r="HG147" s="141"/>
      <c r="HH147" s="141"/>
      <c r="HI147" s="141"/>
      <c r="HJ147" s="141"/>
      <c r="HK147" s="141"/>
      <c r="HL147" s="141"/>
      <c r="HM147" s="141"/>
      <c r="HN147" s="141"/>
      <c r="HO147" s="141"/>
      <c r="HP147" s="141"/>
      <c r="HQ147" s="141"/>
      <c r="HR147" s="141"/>
      <c r="HS147" s="141"/>
      <c r="HT147" s="141"/>
      <c r="HU147" s="141"/>
      <c r="HV147" s="141"/>
      <c r="HW147" s="141"/>
      <c r="HX147" s="141"/>
      <c r="HY147" s="141"/>
      <c r="HZ147" s="141"/>
      <c r="IA147" s="141"/>
      <c r="IB147" s="141"/>
      <c r="IC147" s="141"/>
      <c r="ID147" s="141"/>
      <c r="IE147" s="141"/>
      <c r="IF147" s="141"/>
      <c r="IG147" s="141"/>
      <c r="IH147" s="141"/>
      <c r="II147" s="141"/>
      <c r="IJ147" s="141"/>
      <c r="IK147" s="141"/>
      <c r="IL147" s="141"/>
      <c r="IM147" s="141"/>
      <c r="IN147" s="141"/>
      <c r="IO147" s="141"/>
      <c r="IP147" s="141"/>
      <c r="IQ147" s="141"/>
      <c r="IR147" s="141"/>
      <c r="IS147" s="141"/>
      <c r="IT147" s="141"/>
      <c r="IU147" s="141"/>
      <c r="IV147" s="141"/>
    </row>
    <row r="148" spans="1:256" s="471" customFormat="1" ht="27" customHeight="1">
      <c r="A148" s="635">
        <v>50</v>
      </c>
      <c r="B148" s="493">
        <v>921</v>
      </c>
      <c r="C148" s="493" t="s">
        <v>479</v>
      </c>
      <c r="D148" s="493" t="s">
        <v>480</v>
      </c>
      <c r="E148" s="493" t="s">
        <v>119</v>
      </c>
      <c r="F148" s="521">
        <f>F149</f>
        <v>1</v>
      </c>
      <c r="G148" s="144"/>
      <c r="H148" s="495">
        <f>F148*G148</f>
        <v>0</v>
      </c>
      <c r="I148" s="506" t="s">
        <v>625</v>
      </c>
      <c r="J148" s="957"/>
      <c r="L148" s="504"/>
      <c r="M148" s="85"/>
      <c r="N148" s="85"/>
      <c r="O148" s="85"/>
      <c r="P148" s="85"/>
      <c r="Q148" s="85"/>
      <c r="R148" s="85"/>
    </row>
    <row r="149" spans="1:256" s="471" customFormat="1" ht="13.5" customHeight="1">
      <c r="A149" s="492"/>
      <c r="B149" s="493"/>
      <c r="C149" s="693"/>
      <c r="D149" s="515" t="s">
        <v>481</v>
      </c>
      <c r="E149" s="693"/>
      <c r="F149" s="694">
        <v>1</v>
      </c>
      <c r="G149" s="695"/>
      <c r="H149" s="695"/>
      <c r="I149" s="506"/>
      <c r="J149" s="855"/>
      <c r="L149" s="956"/>
    </row>
    <row r="150" spans="1:256" s="471" customFormat="1" ht="67.5" customHeight="1">
      <c r="A150" s="492"/>
      <c r="B150" s="493"/>
      <c r="C150" s="693"/>
      <c r="D150" s="515" t="s">
        <v>749</v>
      </c>
      <c r="E150" s="693"/>
      <c r="F150" s="694"/>
      <c r="G150" s="695"/>
      <c r="H150" s="695"/>
      <c r="I150" s="506"/>
      <c r="J150" s="855"/>
      <c r="L150" s="956"/>
    </row>
    <row r="151" spans="1:256" s="471" customFormat="1" ht="13.5" customHeight="1">
      <c r="A151" s="492"/>
      <c r="B151" s="493"/>
      <c r="C151" s="693"/>
      <c r="D151" s="515" t="s">
        <v>482</v>
      </c>
      <c r="E151" s="693"/>
      <c r="F151" s="694"/>
      <c r="G151" s="695"/>
      <c r="H151" s="695"/>
      <c r="I151" s="506"/>
      <c r="J151" s="855"/>
      <c r="L151" s="956"/>
    </row>
    <row r="152" spans="1:256" s="471" customFormat="1" ht="67.5" customHeight="1">
      <c r="A152" s="697"/>
      <c r="B152" s="649"/>
      <c r="C152" s="653"/>
      <c r="D152" s="348" t="s">
        <v>877</v>
      </c>
      <c r="E152" s="102"/>
      <c r="F152" s="651"/>
      <c r="G152" s="699"/>
      <c r="H152" s="148"/>
      <c r="I152" s="506"/>
      <c r="J152" s="646"/>
      <c r="K152" s="646"/>
      <c r="L152" s="646"/>
      <c r="M152" s="646"/>
      <c r="N152" s="646"/>
      <c r="O152" s="646"/>
      <c r="P152" s="646"/>
      <c r="Q152" s="646"/>
      <c r="R152" s="141"/>
      <c r="S152" s="141"/>
      <c r="T152" s="141"/>
      <c r="U152" s="141"/>
      <c r="V152" s="141"/>
      <c r="W152" s="141"/>
      <c r="X152" s="141"/>
      <c r="Y152" s="141"/>
      <c r="Z152" s="141"/>
      <c r="AA152" s="141"/>
      <c r="AB152" s="141"/>
      <c r="AC152" s="141"/>
      <c r="AD152" s="141"/>
      <c r="AE152" s="141"/>
      <c r="AF152" s="141"/>
      <c r="AG152" s="141"/>
      <c r="AH152" s="141"/>
      <c r="AI152" s="141"/>
      <c r="AJ152" s="141"/>
      <c r="AK152" s="141"/>
      <c r="AL152" s="141"/>
      <c r="AM152" s="141"/>
      <c r="AN152" s="141"/>
      <c r="AO152" s="141"/>
      <c r="AP152" s="141"/>
      <c r="AQ152" s="141"/>
      <c r="AR152" s="141"/>
      <c r="AS152" s="141"/>
      <c r="AT152" s="141"/>
      <c r="AU152" s="141"/>
      <c r="AV152" s="141"/>
      <c r="AW152" s="141"/>
      <c r="AX152" s="141"/>
      <c r="AY152" s="141"/>
      <c r="AZ152" s="141"/>
      <c r="BA152" s="141"/>
      <c r="BB152" s="141"/>
      <c r="BC152" s="141"/>
      <c r="BD152" s="141"/>
      <c r="BE152" s="141"/>
      <c r="BF152" s="141"/>
      <c r="BG152" s="141"/>
      <c r="BH152" s="141"/>
      <c r="BI152" s="141"/>
      <c r="BJ152" s="141"/>
      <c r="BK152" s="141"/>
      <c r="BL152" s="141"/>
      <c r="BM152" s="141"/>
      <c r="BN152" s="141"/>
      <c r="BO152" s="141"/>
      <c r="BP152" s="141"/>
      <c r="BQ152" s="141"/>
      <c r="BR152" s="141"/>
      <c r="BS152" s="141"/>
      <c r="BT152" s="141"/>
      <c r="BU152" s="141"/>
      <c r="BV152" s="141"/>
      <c r="BW152" s="141"/>
      <c r="BX152" s="141"/>
      <c r="BY152" s="141"/>
      <c r="BZ152" s="141"/>
      <c r="CA152" s="141"/>
      <c r="CB152" s="141"/>
      <c r="CC152" s="141"/>
      <c r="CD152" s="141"/>
      <c r="CE152" s="141"/>
      <c r="CF152" s="141"/>
      <c r="CG152" s="141"/>
      <c r="CH152" s="141"/>
      <c r="CI152" s="141"/>
      <c r="CJ152" s="141"/>
      <c r="CK152" s="141"/>
      <c r="CL152" s="141"/>
      <c r="CM152" s="141"/>
      <c r="CN152" s="141"/>
      <c r="CO152" s="141"/>
      <c r="CP152" s="141"/>
      <c r="CQ152" s="141"/>
      <c r="CR152" s="141"/>
      <c r="CS152" s="141"/>
      <c r="CT152" s="141"/>
      <c r="CU152" s="141"/>
      <c r="CV152" s="141"/>
      <c r="CW152" s="141"/>
      <c r="CX152" s="141"/>
      <c r="CY152" s="141"/>
      <c r="CZ152" s="141"/>
      <c r="DA152" s="141"/>
      <c r="DB152" s="141"/>
      <c r="DC152" s="141"/>
      <c r="DD152" s="141"/>
      <c r="DE152" s="141"/>
      <c r="DF152" s="141"/>
      <c r="DG152" s="141"/>
      <c r="DH152" s="141"/>
      <c r="DI152" s="141"/>
      <c r="DJ152" s="141"/>
      <c r="DK152" s="141"/>
      <c r="DL152" s="141"/>
      <c r="DM152" s="141"/>
      <c r="DN152" s="141"/>
      <c r="DO152" s="141"/>
      <c r="DP152" s="141"/>
      <c r="DQ152" s="141"/>
      <c r="DR152" s="141"/>
      <c r="DS152" s="141"/>
      <c r="DT152" s="141"/>
      <c r="DU152" s="141"/>
      <c r="DV152" s="141"/>
      <c r="DW152" s="141"/>
      <c r="DX152" s="141"/>
      <c r="DY152" s="141"/>
      <c r="DZ152" s="141"/>
      <c r="EA152" s="141"/>
      <c r="EB152" s="141"/>
      <c r="EC152" s="141"/>
      <c r="ED152" s="141"/>
      <c r="EE152" s="141"/>
      <c r="EF152" s="141"/>
      <c r="EG152" s="141"/>
      <c r="EH152" s="141"/>
      <c r="EI152" s="141"/>
      <c r="EJ152" s="141"/>
      <c r="EK152" s="141"/>
      <c r="EL152" s="141"/>
      <c r="EM152" s="141"/>
      <c r="EN152" s="141"/>
      <c r="EO152" s="141"/>
      <c r="EP152" s="141"/>
      <c r="EQ152" s="141"/>
      <c r="ER152" s="141"/>
      <c r="ES152" s="141"/>
      <c r="ET152" s="141"/>
      <c r="EU152" s="141"/>
      <c r="EV152" s="141"/>
      <c r="EW152" s="141"/>
      <c r="EX152" s="141"/>
      <c r="EY152" s="141"/>
      <c r="EZ152" s="141"/>
      <c r="FA152" s="141"/>
      <c r="FB152" s="141"/>
      <c r="FC152" s="141"/>
      <c r="FD152" s="141"/>
      <c r="FE152" s="141"/>
      <c r="FF152" s="141"/>
      <c r="FG152" s="141"/>
      <c r="FH152" s="141"/>
      <c r="FI152" s="141"/>
      <c r="FJ152" s="141"/>
      <c r="FK152" s="141"/>
      <c r="FL152" s="141"/>
      <c r="FM152" s="141"/>
      <c r="FN152" s="141"/>
      <c r="FO152" s="141"/>
      <c r="FP152" s="141"/>
      <c r="FQ152" s="141"/>
      <c r="FR152" s="141"/>
      <c r="FS152" s="141"/>
      <c r="FT152" s="141"/>
      <c r="FU152" s="141"/>
      <c r="FV152" s="141"/>
      <c r="FW152" s="141"/>
      <c r="FX152" s="141"/>
      <c r="FY152" s="141"/>
      <c r="FZ152" s="141"/>
      <c r="GA152" s="141"/>
      <c r="GB152" s="141"/>
      <c r="GC152" s="141"/>
      <c r="GD152" s="141"/>
      <c r="GE152" s="141"/>
      <c r="GF152" s="141"/>
      <c r="GG152" s="141"/>
      <c r="GH152" s="141"/>
      <c r="GI152" s="141"/>
      <c r="GJ152" s="141"/>
      <c r="GK152" s="141"/>
      <c r="GL152" s="141"/>
      <c r="GM152" s="141"/>
      <c r="GN152" s="141"/>
      <c r="GO152" s="141"/>
      <c r="GP152" s="141"/>
      <c r="GQ152" s="141"/>
      <c r="GR152" s="141"/>
      <c r="GS152" s="141"/>
      <c r="GT152" s="141"/>
      <c r="GU152" s="141"/>
      <c r="GV152" s="141"/>
      <c r="GW152" s="141"/>
      <c r="GX152" s="141"/>
      <c r="GY152" s="141"/>
      <c r="GZ152" s="141"/>
      <c r="HA152" s="141"/>
      <c r="HB152" s="141"/>
      <c r="HC152" s="141"/>
      <c r="HD152" s="141"/>
      <c r="HE152" s="141"/>
      <c r="HF152" s="141"/>
      <c r="HG152" s="141"/>
      <c r="HH152" s="141"/>
      <c r="HI152" s="141"/>
      <c r="HJ152" s="141"/>
      <c r="HK152" s="141"/>
      <c r="HL152" s="141"/>
      <c r="HM152" s="141"/>
      <c r="HN152" s="141"/>
      <c r="HO152" s="141"/>
      <c r="HP152" s="141"/>
      <c r="HQ152" s="141"/>
      <c r="HR152" s="141"/>
      <c r="HS152" s="141"/>
      <c r="HT152" s="141"/>
      <c r="HU152" s="141"/>
      <c r="HV152" s="141"/>
      <c r="HW152" s="141"/>
      <c r="HX152" s="141"/>
      <c r="HY152" s="141"/>
      <c r="HZ152" s="141"/>
      <c r="IA152" s="141"/>
      <c r="IB152" s="141"/>
      <c r="IC152" s="141"/>
      <c r="ID152" s="141"/>
      <c r="IE152" s="141"/>
      <c r="IF152" s="141"/>
      <c r="IG152" s="141"/>
      <c r="IH152" s="141"/>
      <c r="II152" s="141"/>
      <c r="IJ152" s="141"/>
      <c r="IK152" s="141"/>
      <c r="IL152" s="141"/>
      <c r="IM152" s="141"/>
      <c r="IN152" s="141"/>
      <c r="IO152" s="141"/>
      <c r="IP152" s="141"/>
      <c r="IQ152" s="141"/>
      <c r="IR152" s="141"/>
      <c r="IS152" s="141"/>
      <c r="IT152" s="141"/>
      <c r="IU152" s="141"/>
      <c r="IV152" s="141"/>
    </row>
    <row r="153" spans="1:256" s="844" customFormat="1" ht="13.5" customHeight="1">
      <c r="A153" s="362"/>
      <c r="B153" s="362"/>
      <c r="C153" s="590" t="s">
        <v>453</v>
      </c>
      <c r="D153" s="590" t="s">
        <v>454</v>
      </c>
      <c r="E153" s="590"/>
      <c r="F153" s="914"/>
      <c r="G153" s="591"/>
      <c r="H153" s="591">
        <f>SUM(H154:H159)</f>
        <v>0</v>
      </c>
      <c r="I153" s="592"/>
    </row>
    <row r="154" spans="1:256" s="471" customFormat="1" ht="27" customHeight="1">
      <c r="A154" s="635">
        <v>51</v>
      </c>
      <c r="B154" s="493">
        <v>946</v>
      </c>
      <c r="C154" s="493" t="s">
        <v>796</v>
      </c>
      <c r="D154" s="493" t="s">
        <v>797</v>
      </c>
      <c r="E154" s="493" t="s">
        <v>164</v>
      </c>
      <c r="F154" s="521">
        <f>F155</f>
        <v>10.1</v>
      </c>
      <c r="G154" s="144"/>
      <c r="H154" s="495">
        <f>F154*G154</f>
        <v>0</v>
      </c>
      <c r="I154" s="506" t="s">
        <v>625</v>
      </c>
      <c r="J154" s="955"/>
      <c r="L154" s="919"/>
      <c r="M154" s="919"/>
      <c r="N154" s="919"/>
      <c r="O154" s="919"/>
      <c r="P154" s="919"/>
      <c r="Q154" s="919"/>
      <c r="R154" s="919"/>
      <c r="S154" s="920"/>
    </row>
    <row r="155" spans="1:256" s="471" customFormat="1" ht="13.5" customHeight="1">
      <c r="A155" s="492"/>
      <c r="B155" s="493"/>
      <c r="C155" s="693"/>
      <c r="D155" s="515" t="s">
        <v>698</v>
      </c>
      <c r="E155" s="693"/>
      <c r="F155" s="694">
        <f>(5.3+4.8)</f>
        <v>10.1</v>
      </c>
      <c r="G155" s="695"/>
      <c r="H155" s="695"/>
      <c r="I155" s="506"/>
      <c r="J155" s="855"/>
      <c r="M155" s="956"/>
    </row>
    <row r="156" spans="1:256" s="471" customFormat="1" ht="67.5" customHeight="1">
      <c r="A156" s="697"/>
      <c r="B156" s="649"/>
      <c r="C156" s="653"/>
      <c r="D156" s="348" t="s">
        <v>877</v>
      </c>
      <c r="E156" s="102"/>
      <c r="F156" s="651"/>
      <c r="G156" s="699"/>
      <c r="H156" s="148"/>
      <c r="I156" s="506"/>
      <c r="J156" s="646"/>
      <c r="K156" s="646"/>
      <c r="L156" s="646"/>
      <c r="M156" s="646"/>
      <c r="N156" s="646"/>
      <c r="O156" s="646"/>
      <c r="P156" s="646"/>
      <c r="Q156" s="646"/>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1"/>
      <c r="AY156" s="141"/>
      <c r="AZ156" s="141"/>
      <c r="BA156" s="141"/>
      <c r="BB156" s="141"/>
      <c r="BC156" s="141"/>
      <c r="BD156" s="141"/>
      <c r="BE156" s="141"/>
      <c r="BF156" s="141"/>
      <c r="BG156" s="141"/>
      <c r="BH156" s="141"/>
      <c r="BI156" s="141"/>
      <c r="BJ156" s="141"/>
      <c r="BK156" s="141"/>
      <c r="BL156" s="141"/>
      <c r="BM156" s="141"/>
      <c r="BN156" s="141"/>
      <c r="BO156" s="141"/>
      <c r="BP156" s="141"/>
      <c r="BQ156" s="141"/>
      <c r="BR156" s="141"/>
      <c r="BS156" s="141"/>
      <c r="BT156" s="141"/>
      <c r="BU156" s="141"/>
      <c r="BV156" s="141"/>
      <c r="BW156" s="141"/>
      <c r="BX156" s="141"/>
      <c r="BY156" s="141"/>
      <c r="BZ156" s="141"/>
      <c r="CA156" s="141"/>
      <c r="CB156" s="141"/>
      <c r="CC156" s="141"/>
      <c r="CD156" s="141"/>
      <c r="CE156" s="141"/>
      <c r="CF156" s="141"/>
      <c r="CG156" s="141"/>
      <c r="CH156" s="141"/>
      <c r="CI156" s="141"/>
      <c r="CJ156" s="141"/>
      <c r="CK156" s="141"/>
      <c r="CL156" s="141"/>
      <c r="CM156" s="141"/>
      <c r="CN156" s="141"/>
      <c r="CO156" s="141"/>
      <c r="CP156" s="141"/>
      <c r="CQ156" s="141"/>
      <c r="CR156" s="141"/>
      <c r="CS156" s="141"/>
      <c r="CT156" s="141"/>
      <c r="CU156" s="141"/>
      <c r="CV156" s="141"/>
      <c r="CW156" s="141"/>
      <c r="CX156" s="141"/>
      <c r="CY156" s="141"/>
      <c r="CZ156" s="141"/>
      <c r="DA156" s="141"/>
      <c r="DB156" s="141"/>
      <c r="DC156" s="141"/>
      <c r="DD156" s="141"/>
      <c r="DE156" s="141"/>
      <c r="DF156" s="141"/>
      <c r="DG156" s="141"/>
      <c r="DH156" s="141"/>
      <c r="DI156" s="141"/>
      <c r="DJ156" s="141"/>
      <c r="DK156" s="141"/>
      <c r="DL156" s="141"/>
      <c r="DM156" s="141"/>
      <c r="DN156" s="141"/>
      <c r="DO156" s="141"/>
      <c r="DP156" s="141"/>
      <c r="DQ156" s="141"/>
      <c r="DR156" s="141"/>
      <c r="DS156" s="141"/>
      <c r="DT156" s="141"/>
      <c r="DU156" s="141"/>
      <c r="DV156" s="141"/>
      <c r="DW156" s="141"/>
      <c r="DX156" s="141"/>
      <c r="DY156" s="141"/>
      <c r="DZ156" s="141"/>
      <c r="EA156" s="141"/>
      <c r="EB156" s="141"/>
      <c r="EC156" s="141"/>
      <c r="ED156" s="141"/>
      <c r="EE156" s="141"/>
      <c r="EF156" s="141"/>
      <c r="EG156" s="141"/>
      <c r="EH156" s="141"/>
      <c r="EI156" s="141"/>
      <c r="EJ156" s="141"/>
      <c r="EK156" s="141"/>
      <c r="EL156" s="141"/>
      <c r="EM156" s="141"/>
      <c r="EN156" s="141"/>
      <c r="EO156" s="141"/>
      <c r="EP156" s="141"/>
      <c r="EQ156" s="141"/>
      <c r="ER156" s="141"/>
      <c r="ES156" s="141"/>
      <c r="ET156" s="141"/>
      <c r="EU156" s="141"/>
      <c r="EV156" s="141"/>
      <c r="EW156" s="141"/>
      <c r="EX156" s="141"/>
      <c r="EY156" s="141"/>
      <c r="EZ156" s="141"/>
      <c r="FA156" s="141"/>
      <c r="FB156" s="141"/>
      <c r="FC156" s="141"/>
      <c r="FD156" s="141"/>
      <c r="FE156" s="141"/>
      <c r="FF156" s="141"/>
      <c r="FG156" s="141"/>
      <c r="FH156" s="141"/>
      <c r="FI156" s="141"/>
      <c r="FJ156" s="141"/>
      <c r="FK156" s="141"/>
      <c r="FL156" s="141"/>
      <c r="FM156" s="141"/>
      <c r="FN156" s="141"/>
      <c r="FO156" s="141"/>
      <c r="FP156" s="141"/>
      <c r="FQ156" s="141"/>
      <c r="FR156" s="141"/>
      <c r="FS156" s="141"/>
      <c r="FT156" s="141"/>
      <c r="FU156" s="141"/>
      <c r="FV156" s="141"/>
      <c r="FW156" s="141"/>
      <c r="FX156" s="141"/>
      <c r="FY156" s="141"/>
      <c r="FZ156" s="141"/>
      <c r="GA156" s="141"/>
      <c r="GB156" s="141"/>
      <c r="GC156" s="141"/>
      <c r="GD156" s="141"/>
      <c r="GE156" s="141"/>
      <c r="GF156" s="141"/>
      <c r="GG156" s="141"/>
      <c r="GH156" s="141"/>
      <c r="GI156" s="141"/>
      <c r="GJ156" s="141"/>
      <c r="GK156" s="141"/>
      <c r="GL156" s="141"/>
      <c r="GM156" s="141"/>
      <c r="GN156" s="141"/>
      <c r="GO156" s="141"/>
      <c r="GP156" s="141"/>
      <c r="GQ156" s="141"/>
      <c r="GR156" s="141"/>
      <c r="GS156" s="141"/>
      <c r="GT156" s="141"/>
      <c r="GU156" s="141"/>
      <c r="GV156" s="141"/>
      <c r="GW156" s="141"/>
      <c r="GX156" s="141"/>
      <c r="GY156" s="141"/>
      <c r="GZ156" s="141"/>
      <c r="HA156" s="141"/>
      <c r="HB156" s="141"/>
      <c r="HC156" s="141"/>
      <c r="HD156" s="141"/>
      <c r="HE156" s="141"/>
      <c r="HF156" s="141"/>
      <c r="HG156" s="141"/>
      <c r="HH156" s="141"/>
      <c r="HI156" s="141"/>
      <c r="HJ156" s="141"/>
      <c r="HK156" s="141"/>
      <c r="HL156" s="141"/>
      <c r="HM156" s="141"/>
      <c r="HN156" s="141"/>
      <c r="HO156" s="141"/>
      <c r="HP156" s="141"/>
      <c r="HQ156" s="141"/>
      <c r="HR156" s="141"/>
      <c r="HS156" s="141"/>
      <c r="HT156" s="141"/>
      <c r="HU156" s="141"/>
      <c r="HV156" s="141"/>
      <c r="HW156" s="141"/>
      <c r="HX156" s="141"/>
      <c r="HY156" s="141"/>
      <c r="HZ156" s="141"/>
      <c r="IA156" s="141"/>
      <c r="IB156" s="141"/>
      <c r="IC156" s="141"/>
      <c r="ID156" s="141"/>
      <c r="IE156" s="141"/>
      <c r="IF156" s="141"/>
      <c r="IG156" s="141"/>
      <c r="IH156" s="141"/>
      <c r="II156" s="141"/>
      <c r="IJ156" s="141"/>
      <c r="IK156" s="141"/>
      <c r="IL156" s="141"/>
      <c r="IM156" s="141"/>
      <c r="IN156" s="141"/>
      <c r="IO156" s="141"/>
      <c r="IP156" s="141"/>
      <c r="IQ156" s="141"/>
      <c r="IR156" s="141"/>
      <c r="IS156" s="141"/>
      <c r="IT156" s="141"/>
      <c r="IU156" s="141"/>
      <c r="IV156" s="141"/>
    </row>
    <row r="157" spans="1:256" s="471" customFormat="1" ht="27" customHeight="1">
      <c r="A157" s="635">
        <v>52</v>
      </c>
      <c r="B157" s="493">
        <v>946</v>
      </c>
      <c r="C157" s="493" t="s">
        <v>626</v>
      </c>
      <c r="D157" s="493" t="s">
        <v>465</v>
      </c>
      <c r="E157" s="493" t="s">
        <v>164</v>
      </c>
      <c r="F157" s="521">
        <f>F158</f>
        <v>10.1</v>
      </c>
      <c r="G157" s="144"/>
      <c r="H157" s="495">
        <f>F157*G157</f>
        <v>0</v>
      </c>
      <c r="I157" s="506" t="s">
        <v>625</v>
      </c>
      <c r="J157" s="955"/>
      <c r="K157" s="918"/>
      <c r="L157" s="919"/>
      <c r="M157" s="919"/>
      <c r="N157" s="919"/>
      <c r="O157" s="919"/>
      <c r="P157" s="919"/>
      <c r="Q157" s="919"/>
      <c r="R157" s="919"/>
      <c r="S157" s="920"/>
    </row>
    <row r="158" spans="1:256" s="471" customFormat="1" ht="13.5" customHeight="1">
      <c r="A158" s="492"/>
      <c r="B158" s="493"/>
      <c r="C158" s="693"/>
      <c r="D158" s="515" t="s">
        <v>698</v>
      </c>
      <c r="E158" s="693"/>
      <c r="F158" s="694">
        <f>(5.3+4.8)</f>
        <v>10.1</v>
      </c>
      <c r="G158" s="695"/>
      <c r="H158" s="695"/>
      <c r="I158" s="506"/>
      <c r="J158" s="855"/>
      <c r="M158" s="956"/>
    </row>
    <row r="159" spans="1:256" s="471" customFormat="1" ht="67.5" customHeight="1">
      <c r="A159" s="697"/>
      <c r="B159" s="649"/>
      <c r="C159" s="653"/>
      <c r="D159" s="348" t="s">
        <v>877</v>
      </c>
      <c r="E159" s="102"/>
      <c r="F159" s="651"/>
      <c r="G159" s="699"/>
      <c r="H159" s="148"/>
      <c r="I159" s="506"/>
      <c r="J159" s="646"/>
      <c r="K159" s="646"/>
      <c r="L159" s="646"/>
      <c r="M159" s="646"/>
      <c r="N159" s="646"/>
      <c r="O159" s="646"/>
      <c r="P159" s="646"/>
      <c r="Q159" s="646"/>
      <c r="R159" s="141"/>
      <c r="S159" s="141"/>
      <c r="T159" s="141"/>
      <c r="U159" s="141"/>
      <c r="V159" s="141"/>
      <c r="W159" s="141"/>
      <c r="X159" s="141"/>
      <c r="Y159" s="141"/>
      <c r="Z159" s="141"/>
      <c r="AA159" s="141"/>
      <c r="AB159" s="141"/>
      <c r="AC159" s="141"/>
      <c r="AD159" s="141"/>
      <c r="AE159" s="141"/>
      <c r="AF159" s="141"/>
      <c r="AG159" s="141"/>
      <c r="AH159" s="141"/>
      <c r="AI159" s="141"/>
      <c r="AJ159" s="141"/>
      <c r="AK159" s="141"/>
      <c r="AL159" s="141"/>
      <c r="AM159" s="141"/>
      <c r="AN159" s="141"/>
      <c r="AO159" s="141"/>
      <c r="AP159" s="141"/>
      <c r="AQ159" s="141"/>
      <c r="AR159" s="141"/>
      <c r="AS159" s="141"/>
      <c r="AT159" s="141"/>
      <c r="AU159" s="141"/>
      <c r="AV159" s="141"/>
      <c r="AW159" s="141"/>
      <c r="AX159" s="141"/>
      <c r="AY159" s="141"/>
      <c r="AZ159" s="141"/>
      <c r="BA159" s="141"/>
      <c r="BB159" s="141"/>
      <c r="BC159" s="141"/>
      <c r="BD159" s="141"/>
      <c r="BE159" s="141"/>
      <c r="BF159" s="141"/>
      <c r="BG159" s="141"/>
      <c r="BH159" s="141"/>
      <c r="BI159" s="141"/>
      <c r="BJ159" s="141"/>
      <c r="BK159" s="141"/>
      <c r="BL159" s="141"/>
      <c r="BM159" s="141"/>
      <c r="BN159" s="141"/>
      <c r="BO159" s="141"/>
      <c r="BP159" s="141"/>
      <c r="BQ159" s="141"/>
      <c r="BR159" s="141"/>
      <c r="BS159" s="141"/>
      <c r="BT159" s="141"/>
      <c r="BU159" s="141"/>
      <c r="BV159" s="141"/>
      <c r="BW159" s="141"/>
      <c r="BX159" s="141"/>
      <c r="BY159" s="141"/>
      <c r="BZ159" s="141"/>
      <c r="CA159" s="141"/>
      <c r="CB159" s="141"/>
      <c r="CC159" s="141"/>
      <c r="CD159" s="141"/>
      <c r="CE159" s="141"/>
      <c r="CF159" s="141"/>
      <c r="CG159" s="141"/>
      <c r="CH159" s="141"/>
      <c r="CI159" s="141"/>
      <c r="CJ159" s="141"/>
      <c r="CK159" s="141"/>
      <c r="CL159" s="141"/>
      <c r="CM159" s="141"/>
      <c r="CN159" s="141"/>
      <c r="CO159" s="141"/>
      <c r="CP159" s="141"/>
      <c r="CQ159" s="141"/>
      <c r="CR159" s="141"/>
      <c r="CS159" s="141"/>
      <c r="CT159" s="141"/>
      <c r="CU159" s="141"/>
      <c r="CV159" s="141"/>
      <c r="CW159" s="141"/>
      <c r="CX159" s="141"/>
      <c r="CY159" s="141"/>
      <c r="CZ159" s="141"/>
      <c r="DA159" s="141"/>
      <c r="DB159" s="141"/>
      <c r="DC159" s="141"/>
      <c r="DD159" s="141"/>
      <c r="DE159" s="141"/>
      <c r="DF159" s="141"/>
      <c r="DG159" s="141"/>
      <c r="DH159" s="141"/>
      <c r="DI159" s="141"/>
      <c r="DJ159" s="141"/>
      <c r="DK159" s="141"/>
      <c r="DL159" s="141"/>
      <c r="DM159" s="141"/>
      <c r="DN159" s="141"/>
      <c r="DO159" s="141"/>
      <c r="DP159" s="141"/>
      <c r="DQ159" s="141"/>
      <c r="DR159" s="141"/>
      <c r="DS159" s="141"/>
      <c r="DT159" s="141"/>
      <c r="DU159" s="141"/>
      <c r="DV159" s="141"/>
      <c r="DW159" s="141"/>
      <c r="DX159" s="141"/>
      <c r="DY159" s="141"/>
      <c r="DZ159" s="141"/>
      <c r="EA159" s="141"/>
      <c r="EB159" s="141"/>
      <c r="EC159" s="141"/>
      <c r="ED159" s="141"/>
      <c r="EE159" s="141"/>
      <c r="EF159" s="141"/>
      <c r="EG159" s="141"/>
      <c r="EH159" s="141"/>
      <c r="EI159" s="141"/>
      <c r="EJ159" s="141"/>
      <c r="EK159" s="141"/>
      <c r="EL159" s="141"/>
      <c r="EM159" s="141"/>
      <c r="EN159" s="141"/>
      <c r="EO159" s="141"/>
      <c r="EP159" s="141"/>
      <c r="EQ159" s="141"/>
      <c r="ER159" s="141"/>
      <c r="ES159" s="141"/>
      <c r="ET159" s="141"/>
      <c r="EU159" s="141"/>
      <c r="EV159" s="141"/>
      <c r="EW159" s="141"/>
      <c r="EX159" s="141"/>
      <c r="EY159" s="141"/>
      <c r="EZ159" s="141"/>
      <c r="FA159" s="141"/>
      <c r="FB159" s="141"/>
      <c r="FC159" s="141"/>
      <c r="FD159" s="141"/>
      <c r="FE159" s="141"/>
      <c r="FF159" s="141"/>
      <c r="FG159" s="141"/>
      <c r="FH159" s="141"/>
      <c r="FI159" s="141"/>
      <c r="FJ159" s="141"/>
      <c r="FK159" s="141"/>
      <c r="FL159" s="141"/>
      <c r="FM159" s="141"/>
      <c r="FN159" s="141"/>
      <c r="FO159" s="141"/>
      <c r="FP159" s="141"/>
      <c r="FQ159" s="141"/>
      <c r="FR159" s="141"/>
      <c r="FS159" s="141"/>
      <c r="FT159" s="141"/>
      <c r="FU159" s="141"/>
      <c r="FV159" s="141"/>
      <c r="FW159" s="141"/>
      <c r="FX159" s="141"/>
      <c r="FY159" s="141"/>
      <c r="FZ159" s="141"/>
      <c r="GA159" s="141"/>
      <c r="GB159" s="141"/>
      <c r="GC159" s="141"/>
      <c r="GD159" s="141"/>
      <c r="GE159" s="141"/>
      <c r="GF159" s="141"/>
      <c r="GG159" s="141"/>
      <c r="GH159" s="141"/>
      <c r="GI159" s="141"/>
      <c r="GJ159" s="141"/>
      <c r="GK159" s="141"/>
      <c r="GL159" s="141"/>
      <c r="GM159" s="141"/>
      <c r="GN159" s="141"/>
      <c r="GO159" s="141"/>
      <c r="GP159" s="141"/>
      <c r="GQ159" s="141"/>
      <c r="GR159" s="141"/>
      <c r="GS159" s="141"/>
      <c r="GT159" s="141"/>
      <c r="GU159" s="141"/>
      <c r="GV159" s="141"/>
      <c r="GW159" s="141"/>
      <c r="GX159" s="141"/>
      <c r="GY159" s="141"/>
      <c r="GZ159" s="141"/>
      <c r="HA159" s="141"/>
      <c r="HB159" s="141"/>
      <c r="HC159" s="141"/>
      <c r="HD159" s="141"/>
      <c r="HE159" s="141"/>
      <c r="HF159" s="141"/>
      <c r="HG159" s="141"/>
      <c r="HH159" s="141"/>
      <c r="HI159" s="141"/>
      <c r="HJ159" s="141"/>
      <c r="HK159" s="141"/>
      <c r="HL159" s="141"/>
      <c r="HM159" s="141"/>
      <c r="HN159" s="141"/>
      <c r="HO159" s="141"/>
      <c r="HP159" s="141"/>
      <c r="HQ159" s="141"/>
      <c r="HR159" s="141"/>
      <c r="HS159" s="141"/>
      <c r="HT159" s="141"/>
      <c r="HU159" s="141"/>
      <c r="HV159" s="141"/>
      <c r="HW159" s="141"/>
      <c r="HX159" s="141"/>
      <c r="HY159" s="141"/>
      <c r="HZ159" s="141"/>
      <c r="IA159" s="141"/>
      <c r="IB159" s="141"/>
      <c r="IC159" s="141"/>
      <c r="ID159" s="141"/>
      <c r="IE159" s="141"/>
      <c r="IF159" s="141"/>
      <c r="IG159" s="141"/>
      <c r="IH159" s="141"/>
      <c r="II159" s="141"/>
      <c r="IJ159" s="141"/>
      <c r="IK159" s="141"/>
      <c r="IL159" s="141"/>
      <c r="IM159" s="141"/>
      <c r="IN159" s="141"/>
      <c r="IO159" s="141"/>
      <c r="IP159" s="141"/>
      <c r="IQ159" s="141"/>
      <c r="IR159" s="141"/>
      <c r="IS159" s="141"/>
      <c r="IT159" s="141"/>
      <c r="IU159" s="141"/>
      <c r="IV159" s="141"/>
    </row>
    <row r="160" spans="1:256" ht="21" customHeight="1">
      <c r="A160" s="441"/>
      <c r="B160" s="442"/>
      <c r="C160" s="442"/>
      <c r="D160" s="442" t="s">
        <v>19</v>
      </c>
      <c r="E160" s="442"/>
      <c r="F160" s="443"/>
      <c r="G160" s="444"/>
      <c r="H160" s="444">
        <f>H134+H9</f>
        <v>0</v>
      </c>
    </row>
    <row r="162" spans="1:9" ht="13.5" customHeight="1">
      <c r="A162" s="445" t="s">
        <v>102</v>
      </c>
      <c r="B162" s="446"/>
      <c r="C162" s="447"/>
      <c r="D162" s="448" t="s">
        <v>362</v>
      </c>
      <c r="E162" s="449"/>
      <c r="F162" s="450"/>
      <c r="G162" s="451"/>
      <c r="H162" s="452">
        <f>H160</f>
        <v>0</v>
      </c>
    </row>
    <row r="163" spans="1:9" ht="13.5" customHeight="1">
      <c r="A163" s="453"/>
      <c r="B163" s="454"/>
      <c r="C163" s="454"/>
      <c r="D163" s="455"/>
      <c r="E163" s="456"/>
      <c r="F163" s="457"/>
      <c r="G163" s="458"/>
      <c r="H163" s="459"/>
    </row>
    <row r="164" spans="1:9" s="279" customFormat="1" ht="11.25">
      <c r="A164" s="279" t="s">
        <v>31</v>
      </c>
    </row>
    <row r="165" spans="1:9" s="279" customFormat="1" ht="23.45" customHeight="1">
      <c r="A165" s="281" t="s">
        <v>103</v>
      </c>
      <c r="B165" s="460"/>
      <c r="C165" s="460"/>
      <c r="D165" s="460"/>
      <c r="E165" s="460"/>
      <c r="F165" s="460"/>
      <c r="G165" s="460"/>
    </row>
    <row r="166" spans="1:9" s="279" customFormat="1" ht="93.75" customHeight="1">
      <c r="A166" s="281" t="s">
        <v>104</v>
      </c>
      <c r="B166" s="224"/>
      <c r="C166" s="224"/>
      <c r="D166" s="224"/>
      <c r="E166" s="224"/>
      <c r="F166" s="224"/>
      <c r="G166" s="224"/>
    </row>
    <row r="167" spans="1:9" s="462" customFormat="1" ht="13.5" customHeight="1">
      <c r="A167" s="281" t="s">
        <v>78</v>
      </c>
      <c r="B167" s="460"/>
      <c r="C167" s="460"/>
      <c r="D167" s="460"/>
      <c r="E167" s="460"/>
      <c r="F167" s="460"/>
      <c r="G167" s="460"/>
      <c r="H167" s="461"/>
      <c r="I167" s="461"/>
    </row>
    <row r="168" spans="1:9" s="462" customFormat="1" ht="13.5" customHeight="1">
      <c r="A168" s="281" t="s">
        <v>79</v>
      </c>
      <c r="B168" s="460"/>
      <c r="C168" s="460"/>
      <c r="D168" s="460"/>
      <c r="E168" s="460"/>
      <c r="F168" s="460"/>
      <c r="G168" s="460"/>
      <c r="H168" s="461"/>
      <c r="I168" s="461"/>
    </row>
    <row r="169" spans="1:9" s="190" customFormat="1" ht="40.5" customHeight="1">
      <c r="A169" s="284" t="s">
        <v>883</v>
      </c>
      <c r="B169" s="284"/>
      <c r="C169" s="284"/>
      <c r="D169" s="284"/>
      <c r="E169" s="284"/>
      <c r="F169" s="284"/>
      <c r="G169" s="284"/>
      <c r="I169" s="191"/>
    </row>
    <row r="170" spans="1:9" s="462" customFormat="1" ht="27" customHeight="1">
      <c r="A170" s="463" t="s">
        <v>857</v>
      </c>
      <c r="B170" s="463"/>
      <c r="C170" s="463"/>
      <c r="D170" s="463"/>
      <c r="E170" s="463"/>
      <c r="F170" s="463"/>
      <c r="G170" s="463"/>
      <c r="H170" s="461"/>
      <c r="I170" s="461"/>
    </row>
  </sheetData>
  <sheetProtection algorithmName="SHA-512" hashValue="o7JOBrwKWf/K8KF9xvkYjB3gWXfqD4OzyeQ+fhf2ca5MDkNZiNDlq2Q0EmfGo2PY3I9nXSzsY3VamfF8l8PqxQ==" saltValue="mSXF5P8BBAFTwYG6FK7FEg==" spinCount="100000" sheet="1" objects="1" scenarios="1"/>
  <mergeCells count="9">
    <mergeCell ref="A170:G170"/>
    <mergeCell ref="A168:G168"/>
    <mergeCell ref="A2:D2"/>
    <mergeCell ref="A3:D3"/>
    <mergeCell ref="A162:C162"/>
    <mergeCell ref="A165:G165"/>
    <mergeCell ref="A166:G166"/>
    <mergeCell ref="A167:G167"/>
    <mergeCell ref="A169:G169"/>
  </mergeCells>
  <printOptions horizontalCentered="1"/>
  <pageMargins left="0.39370078740157483" right="0.39370078740157483" top="0.59055118110236227" bottom="0.19685039370078741" header="0" footer="0"/>
  <pageSetup paperSize="9" scale="65" fitToHeight="99" orientation="portrait" r:id="rId1"/>
  <headerFooter alignWithMargins="0"/>
  <rowBreaks count="1" manualBreakCount="1">
    <brk id="162"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56"/>
  <sheetViews>
    <sheetView zoomScaleNormal="100" workbookViewId="0"/>
  </sheetViews>
  <sheetFormatPr defaultColWidth="9" defaultRowHeight="12" customHeight="1"/>
  <cols>
    <col min="1" max="1" width="4.140625" style="464" customWidth="1"/>
    <col min="2" max="2" width="4.28515625" style="465" customWidth="1"/>
    <col min="3" max="3" width="13.5703125" style="465" customWidth="1"/>
    <col min="4" max="4" width="65" style="465" customWidth="1"/>
    <col min="5" max="5" width="6.7109375" style="465" customWidth="1"/>
    <col min="6" max="6" width="8.42578125" style="466" customWidth="1"/>
    <col min="7" max="7" width="10" style="467" customWidth="1"/>
    <col min="8" max="8" width="15.7109375" style="467" customWidth="1"/>
    <col min="9" max="9" width="17" style="286" customWidth="1"/>
    <col min="10" max="10" width="12" style="286" customWidth="1"/>
    <col min="11" max="11" width="11.5703125" style="286" customWidth="1"/>
    <col min="12" max="256" width="9" style="286"/>
    <col min="257" max="257" width="4.140625" style="286" customWidth="1"/>
    <col min="258" max="258" width="4.28515625" style="286" customWidth="1"/>
    <col min="259" max="259" width="13.5703125" style="286" customWidth="1"/>
    <col min="260" max="260" width="65" style="286" customWidth="1"/>
    <col min="261" max="261" width="6.7109375" style="286" customWidth="1"/>
    <col min="262" max="262" width="8.42578125" style="286" customWidth="1"/>
    <col min="263" max="263" width="10" style="286" customWidth="1"/>
    <col min="264" max="264" width="15.7109375" style="286" customWidth="1"/>
    <col min="265" max="265" width="17" style="286" customWidth="1"/>
    <col min="266" max="266" width="12" style="286" customWidth="1"/>
    <col min="267" max="267" width="11.5703125" style="286" customWidth="1"/>
    <col min="268" max="512" width="9" style="286"/>
    <col min="513" max="513" width="4.140625" style="286" customWidth="1"/>
    <col min="514" max="514" width="4.28515625" style="286" customWidth="1"/>
    <col min="515" max="515" width="13.5703125" style="286" customWidth="1"/>
    <col min="516" max="516" width="65" style="286" customWidth="1"/>
    <col min="517" max="517" width="6.7109375" style="286" customWidth="1"/>
    <col min="518" max="518" width="8.42578125" style="286" customWidth="1"/>
    <col min="519" max="519" width="10" style="286" customWidth="1"/>
    <col min="520" max="520" width="15.7109375" style="286" customWidth="1"/>
    <col min="521" max="521" width="17" style="286" customWidth="1"/>
    <col min="522" max="522" width="12" style="286" customWidth="1"/>
    <col min="523" max="523" width="11.5703125" style="286" customWidth="1"/>
    <col min="524" max="768" width="9" style="286"/>
    <col min="769" max="769" width="4.140625" style="286" customWidth="1"/>
    <col min="770" max="770" width="4.28515625" style="286" customWidth="1"/>
    <col min="771" max="771" width="13.5703125" style="286" customWidth="1"/>
    <col min="772" max="772" width="65" style="286" customWidth="1"/>
    <col min="773" max="773" width="6.7109375" style="286" customWidth="1"/>
    <col min="774" max="774" width="8.42578125" style="286" customWidth="1"/>
    <col min="775" max="775" width="10" style="286" customWidth="1"/>
    <col min="776" max="776" width="15.7109375" style="286" customWidth="1"/>
    <col min="777" max="777" width="17" style="286" customWidth="1"/>
    <col min="778" max="778" width="12" style="286" customWidth="1"/>
    <col min="779" max="779" width="11.5703125" style="286" customWidth="1"/>
    <col min="780" max="1024" width="9" style="286"/>
    <col min="1025" max="1025" width="4.140625" style="286" customWidth="1"/>
    <col min="1026" max="1026" width="4.28515625" style="286" customWidth="1"/>
    <col min="1027" max="1027" width="13.5703125" style="286" customWidth="1"/>
    <col min="1028" max="1028" width="65" style="286" customWidth="1"/>
    <col min="1029" max="1029" width="6.7109375" style="286" customWidth="1"/>
    <col min="1030" max="1030" width="8.42578125" style="286" customWidth="1"/>
    <col min="1031" max="1031" width="10" style="286" customWidth="1"/>
    <col min="1032" max="1032" width="15.7109375" style="286" customWidth="1"/>
    <col min="1033" max="1033" width="17" style="286" customWidth="1"/>
    <col min="1034" max="1034" width="12" style="286" customWidth="1"/>
    <col min="1035" max="1035" width="11.5703125" style="286" customWidth="1"/>
    <col min="1036" max="1280" width="9" style="286"/>
    <col min="1281" max="1281" width="4.140625" style="286" customWidth="1"/>
    <col min="1282" max="1282" width="4.28515625" style="286" customWidth="1"/>
    <col min="1283" max="1283" width="13.5703125" style="286" customWidth="1"/>
    <col min="1284" max="1284" width="65" style="286" customWidth="1"/>
    <col min="1285" max="1285" width="6.7109375" style="286" customWidth="1"/>
    <col min="1286" max="1286" width="8.42578125" style="286" customWidth="1"/>
    <col min="1287" max="1287" width="10" style="286" customWidth="1"/>
    <col min="1288" max="1288" width="15.7109375" style="286" customWidth="1"/>
    <col min="1289" max="1289" width="17" style="286" customWidth="1"/>
    <col min="1290" max="1290" width="12" style="286" customWidth="1"/>
    <col min="1291" max="1291" width="11.5703125" style="286" customWidth="1"/>
    <col min="1292" max="1536" width="9" style="286"/>
    <col min="1537" max="1537" width="4.140625" style="286" customWidth="1"/>
    <col min="1538" max="1538" width="4.28515625" style="286" customWidth="1"/>
    <col min="1539" max="1539" width="13.5703125" style="286" customWidth="1"/>
    <col min="1540" max="1540" width="65" style="286" customWidth="1"/>
    <col min="1541" max="1541" width="6.7109375" style="286" customWidth="1"/>
    <col min="1542" max="1542" width="8.42578125" style="286" customWidth="1"/>
    <col min="1543" max="1543" width="10" style="286" customWidth="1"/>
    <col min="1544" max="1544" width="15.7109375" style="286" customWidth="1"/>
    <col min="1545" max="1545" width="17" style="286" customWidth="1"/>
    <col min="1546" max="1546" width="12" style="286" customWidth="1"/>
    <col min="1547" max="1547" width="11.5703125" style="286" customWidth="1"/>
    <col min="1548" max="1792" width="9" style="286"/>
    <col min="1793" max="1793" width="4.140625" style="286" customWidth="1"/>
    <col min="1794" max="1794" width="4.28515625" style="286" customWidth="1"/>
    <col min="1795" max="1795" width="13.5703125" style="286" customWidth="1"/>
    <col min="1796" max="1796" width="65" style="286" customWidth="1"/>
    <col min="1797" max="1797" width="6.7109375" style="286" customWidth="1"/>
    <col min="1798" max="1798" width="8.42578125" style="286" customWidth="1"/>
    <col min="1799" max="1799" width="10" style="286" customWidth="1"/>
    <col min="1800" max="1800" width="15.7109375" style="286" customWidth="1"/>
    <col min="1801" max="1801" width="17" style="286" customWidth="1"/>
    <col min="1802" max="1802" width="12" style="286" customWidth="1"/>
    <col min="1803" max="1803" width="11.5703125" style="286" customWidth="1"/>
    <col min="1804" max="2048" width="9" style="286"/>
    <col min="2049" max="2049" width="4.140625" style="286" customWidth="1"/>
    <col min="2050" max="2050" width="4.28515625" style="286" customWidth="1"/>
    <col min="2051" max="2051" width="13.5703125" style="286" customWidth="1"/>
    <col min="2052" max="2052" width="65" style="286" customWidth="1"/>
    <col min="2053" max="2053" width="6.7109375" style="286" customWidth="1"/>
    <col min="2054" max="2054" width="8.42578125" style="286" customWidth="1"/>
    <col min="2055" max="2055" width="10" style="286" customWidth="1"/>
    <col min="2056" max="2056" width="15.7109375" style="286" customWidth="1"/>
    <col min="2057" max="2057" width="17" style="286" customWidth="1"/>
    <col min="2058" max="2058" width="12" style="286" customWidth="1"/>
    <col min="2059" max="2059" width="11.5703125" style="286" customWidth="1"/>
    <col min="2060" max="2304" width="9" style="286"/>
    <col min="2305" max="2305" width="4.140625" style="286" customWidth="1"/>
    <col min="2306" max="2306" width="4.28515625" style="286" customWidth="1"/>
    <col min="2307" max="2307" width="13.5703125" style="286" customWidth="1"/>
    <col min="2308" max="2308" width="65" style="286" customWidth="1"/>
    <col min="2309" max="2309" width="6.7109375" style="286" customWidth="1"/>
    <col min="2310" max="2310" width="8.42578125" style="286" customWidth="1"/>
    <col min="2311" max="2311" width="10" style="286" customWidth="1"/>
    <col min="2312" max="2312" width="15.7109375" style="286" customWidth="1"/>
    <col min="2313" max="2313" width="17" style="286" customWidth="1"/>
    <col min="2314" max="2314" width="12" style="286" customWidth="1"/>
    <col min="2315" max="2315" width="11.5703125" style="286" customWidth="1"/>
    <col min="2316" max="2560" width="9" style="286"/>
    <col min="2561" max="2561" width="4.140625" style="286" customWidth="1"/>
    <col min="2562" max="2562" width="4.28515625" style="286" customWidth="1"/>
    <col min="2563" max="2563" width="13.5703125" style="286" customWidth="1"/>
    <col min="2564" max="2564" width="65" style="286" customWidth="1"/>
    <col min="2565" max="2565" width="6.7109375" style="286" customWidth="1"/>
    <col min="2566" max="2566" width="8.42578125" style="286" customWidth="1"/>
    <col min="2567" max="2567" width="10" style="286" customWidth="1"/>
    <col min="2568" max="2568" width="15.7109375" style="286" customWidth="1"/>
    <col min="2569" max="2569" width="17" style="286" customWidth="1"/>
    <col min="2570" max="2570" width="12" style="286" customWidth="1"/>
    <col min="2571" max="2571" width="11.5703125" style="286" customWidth="1"/>
    <col min="2572" max="2816" width="9" style="286"/>
    <col min="2817" max="2817" width="4.140625" style="286" customWidth="1"/>
    <col min="2818" max="2818" width="4.28515625" style="286" customWidth="1"/>
    <col min="2819" max="2819" width="13.5703125" style="286" customWidth="1"/>
    <col min="2820" max="2820" width="65" style="286" customWidth="1"/>
    <col min="2821" max="2821" width="6.7109375" style="286" customWidth="1"/>
    <col min="2822" max="2822" width="8.42578125" style="286" customWidth="1"/>
    <col min="2823" max="2823" width="10" style="286" customWidth="1"/>
    <col min="2824" max="2824" width="15.7109375" style="286" customWidth="1"/>
    <col min="2825" max="2825" width="17" style="286" customWidth="1"/>
    <col min="2826" max="2826" width="12" style="286" customWidth="1"/>
    <col min="2827" max="2827" width="11.5703125" style="286" customWidth="1"/>
    <col min="2828" max="3072" width="9" style="286"/>
    <col min="3073" max="3073" width="4.140625" style="286" customWidth="1"/>
    <col min="3074" max="3074" width="4.28515625" style="286" customWidth="1"/>
    <col min="3075" max="3075" width="13.5703125" style="286" customWidth="1"/>
    <col min="3076" max="3076" width="65" style="286" customWidth="1"/>
    <col min="3077" max="3077" width="6.7109375" style="286" customWidth="1"/>
    <col min="3078" max="3078" width="8.42578125" style="286" customWidth="1"/>
    <col min="3079" max="3079" width="10" style="286" customWidth="1"/>
    <col min="3080" max="3080" width="15.7109375" style="286" customWidth="1"/>
    <col min="3081" max="3081" width="17" style="286" customWidth="1"/>
    <col min="3082" max="3082" width="12" style="286" customWidth="1"/>
    <col min="3083" max="3083" width="11.5703125" style="286" customWidth="1"/>
    <col min="3084" max="3328" width="9" style="286"/>
    <col min="3329" max="3329" width="4.140625" style="286" customWidth="1"/>
    <col min="3330" max="3330" width="4.28515625" style="286" customWidth="1"/>
    <col min="3331" max="3331" width="13.5703125" style="286" customWidth="1"/>
    <col min="3332" max="3332" width="65" style="286" customWidth="1"/>
    <col min="3333" max="3333" width="6.7109375" style="286" customWidth="1"/>
    <col min="3334" max="3334" width="8.42578125" style="286" customWidth="1"/>
    <col min="3335" max="3335" width="10" style="286" customWidth="1"/>
    <col min="3336" max="3336" width="15.7109375" style="286" customWidth="1"/>
    <col min="3337" max="3337" width="17" style="286" customWidth="1"/>
    <col min="3338" max="3338" width="12" style="286" customWidth="1"/>
    <col min="3339" max="3339" width="11.5703125" style="286" customWidth="1"/>
    <col min="3340" max="3584" width="9" style="286"/>
    <col min="3585" max="3585" width="4.140625" style="286" customWidth="1"/>
    <col min="3586" max="3586" width="4.28515625" style="286" customWidth="1"/>
    <col min="3587" max="3587" width="13.5703125" style="286" customWidth="1"/>
    <col min="3588" max="3588" width="65" style="286" customWidth="1"/>
    <col min="3589" max="3589" width="6.7109375" style="286" customWidth="1"/>
    <col min="3590" max="3590" width="8.42578125" style="286" customWidth="1"/>
    <col min="3591" max="3591" width="10" style="286" customWidth="1"/>
    <col min="3592" max="3592" width="15.7109375" style="286" customWidth="1"/>
    <col min="3593" max="3593" width="17" style="286" customWidth="1"/>
    <col min="3594" max="3594" width="12" style="286" customWidth="1"/>
    <col min="3595" max="3595" width="11.5703125" style="286" customWidth="1"/>
    <col min="3596" max="3840" width="9" style="286"/>
    <col min="3841" max="3841" width="4.140625" style="286" customWidth="1"/>
    <col min="3842" max="3842" width="4.28515625" style="286" customWidth="1"/>
    <col min="3843" max="3843" width="13.5703125" style="286" customWidth="1"/>
    <col min="3844" max="3844" width="65" style="286" customWidth="1"/>
    <col min="3845" max="3845" width="6.7109375" style="286" customWidth="1"/>
    <col min="3846" max="3846" width="8.42578125" style="286" customWidth="1"/>
    <col min="3847" max="3847" width="10" style="286" customWidth="1"/>
    <col min="3848" max="3848" width="15.7109375" style="286" customWidth="1"/>
    <col min="3849" max="3849" width="17" style="286" customWidth="1"/>
    <col min="3850" max="3850" width="12" style="286" customWidth="1"/>
    <col min="3851" max="3851" width="11.5703125" style="286" customWidth="1"/>
    <col min="3852" max="4096" width="9" style="286"/>
    <col min="4097" max="4097" width="4.140625" style="286" customWidth="1"/>
    <col min="4098" max="4098" width="4.28515625" style="286" customWidth="1"/>
    <col min="4099" max="4099" width="13.5703125" style="286" customWidth="1"/>
    <col min="4100" max="4100" width="65" style="286" customWidth="1"/>
    <col min="4101" max="4101" width="6.7109375" style="286" customWidth="1"/>
    <col min="4102" max="4102" width="8.42578125" style="286" customWidth="1"/>
    <col min="4103" max="4103" width="10" style="286" customWidth="1"/>
    <col min="4104" max="4104" width="15.7109375" style="286" customWidth="1"/>
    <col min="4105" max="4105" width="17" style="286" customWidth="1"/>
    <col min="4106" max="4106" width="12" style="286" customWidth="1"/>
    <col min="4107" max="4107" width="11.5703125" style="286" customWidth="1"/>
    <col min="4108" max="4352" width="9" style="286"/>
    <col min="4353" max="4353" width="4.140625" style="286" customWidth="1"/>
    <col min="4354" max="4354" width="4.28515625" style="286" customWidth="1"/>
    <col min="4355" max="4355" width="13.5703125" style="286" customWidth="1"/>
    <col min="4356" max="4356" width="65" style="286" customWidth="1"/>
    <col min="4357" max="4357" width="6.7109375" style="286" customWidth="1"/>
    <col min="4358" max="4358" width="8.42578125" style="286" customWidth="1"/>
    <col min="4359" max="4359" width="10" style="286" customWidth="1"/>
    <col min="4360" max="4360" width="15.7109375" style="286" customWidth="1"/>
    <col min="4361" max="4361" width="17" style="286" customWidth="1"/>
    <col min="4362" max="4362" width="12" style="286" customWidth="1"/>
    <col min="4363" max="4363" width="11.5703125" style="286" customWidth="1"/>
    <col min="4364" max="4608" width="9" style="286"/>
    <col min="4609" max="4609" width="4.140625" style="286" customWidth="1"/>
    <col min="4610" max="4610" width="4.28515625" style="286" customWidth="1"/>
    <col min="4611" max="4611" width="13.5703125" style="286" customWidth="1"/>
    <col min="4612" max="4612" width="65" style="286" customWidth="1"/>
    <col min="4613" max="4613" width="6.7109375" style="286" customWidth="1"/>
    <col min="4614" max="4614" width="8.42578125" style="286" customWidth="1"/>
    <col min="4615" max="4615" width="10" style="286" customWidth="1"/>
    <col min="4616" max="4616" width="15.7109375" style="286" customWidth="1"/>
    <col min="4617" max="4617" width="17" style="286" customWidth="1"/>
    <col min="4618" max="4618" width="12" style="286" customWidth="1"/>
    <col min="4619" max="4619" width="11.5703125" style="286" customWidth="1"/>
    <col min="4620" max="4864" width="9" style="286"/>
    <col min="4865" max="4865" width="4.140625" style="286" customWidth="1"/>
    <col min="4866" max="4866" width="4.28515625" style="286" customWidth="1"/>
    <col min="4867" max="4867" width="13.5703125" style="286" customWidth="1"/>
    <col min="4868" max="4868" width="65" style="286" customWidth="1"/>
    <col min="4869" max="4869" width="6.7109375" style="286" customWidth="1"/>
    <col min="4870" max="4870" width="8.42578125" style="286" customWidth="1"/>
    <col min="4871" max="4871" width="10" style="286" customWidth="1"/>
    <col min="4872" max="4872" width="15.7109375" style="286" customWidth="1"/>
    <col min="4873" max="4873" width="17" style="286" customWidth="1"/>
    <col min="4874" max="4874" width="12" style="286" customWidth="1"/>
    <col min="4875" max="4875" width="11.5703125" style="286" customWidth="1"/>
    <col min="4876" max="5120" width="9" style="286"/>
    <col min="5121" max="5121" width="4.140625" style="286" customWidth="1"/>
    <col min="5122" max="5122" width="4.28515625" style="286" customWidth="1"/>
    <col min="5123" max="5123" width="13.5703125" style="286" customWidth="1"/>
    <col min="5124" max="5124" width="65" style="286" customWidth="1"/>
    <col min="5125" max="5125" width="6.7109375" style="286" customWidth="1"/>
    <col min="5126" max="5126" width="8.42578125" style="286" customWidth="1"/>
    <col min="5127" max="5127" width="10" style="286" customWidth="1"/>
    <col min="5128" max="5128" width="15.7109375" style="286" customWidth="1"/>
    <col min="5129" max="5129" width="17" style="286" customWidth="1"/>
    <col min="5130" max="5130" width="12" style="286" customWidth="1"/>
    <col min="5131" max="5131" width="11.5703125" style="286" customWidth="1"/>
    <col min="5132" max="5376" width="9" style="286"/>
    <col min="5377" max="5377" width="4.140625" style="286" customWidth="1"/>
    <col min="5378" max="5378" width="4.28515625" style="286" customWidth="1"/>
    <col min="5379" max="5379" width="13.5703125" style="286" customWidth="1"/>
    <col min="5380" max="5380" width="65" style="286" customWidth="1"/>
    <col min="5381" max="5381" width="6.7109375" style="286" customWidth="1"/>
    <col min="5382" max="5382" width="8.42578125" style="286" customWidth="1"/>
    <col min="5383" max="5383" width="10" style="286" customWidth="1"/>
    <col min="5384" max="5384" width="15.7109375" style="286" customWidth="1"/>
    <col min="5385" max="5385" width="17" style="286" customWidth="1"/>
    <col min="5386" max="5386" width="12" style="286" customWidth="1"/>
    <col min="5387" max="5387" width="11.5703125" style="286" customWidth="1"/>
    <col min="5388" max="5632" width="9" style="286"/>
    <col min="5633" max="5633" width="4.140625" style="286" customWidth="1"/>
    <col min="5634" max="5634" width="4.28515625" style="286" customWidth="1"/>
    <col min="5635" max="5635" width="13.5703125" style="286" customWidth="1"/>
    <col min="5636" max="5636" width="65" style="286" customWidth="1"/>
    <col min="5637" max="5637" width="6.7109375" style="286" customWidth="1"/>
    <col min="5638" max="5638" width="8.42578125" style="286" customWidth="1"/>
    <col min="5639" max="5639" width="10" style="286" customWidth="1"/>
    <col min="5640" max="5640" width="15.7109375" style="286" customWidth="1"/>
    <col min="5641" max="5641" width="17" style="286" customWidth="1"/>
    <col min="5642" max="5642" width="12" style="286" customWidth="1"/>
    <col min="5643" max="5643" width="11.5703125" style="286" customWidth="1"/>
    <col min="5644" max="5888" width="9" style="286"/>
    <col min="5889" max="5889" width="4.140625" style="286" customWidth="1"/>
    <col min="5890" max="5890" width="4.28515625" style="286" customWidth="1"/>
    <col min="5891" max="5891" width="13.5703125" style="286" customWidth="1"/>
    <col min="5892" max="5892" width="65" style="286" customWidth="1"/>
    <col min="5893" max="5893" width="6.7109375" style="286" customWidth="1"/>
    <col min="5894" max="5894" width="8.42578125" style="286" customWidth="1"/>
    <col min="5895" max="5895" width="10" style="286" customWidth="1"/>
    <col min="5896" max="5896" width="15.7109375" style="286" customWidth="1"/>
    <col min="5897" max="5897" width="17" style="286" customWidth="1"/>
    <col min="5898" max="5898" width="12" style="286" customWidth="1"/>
    <col min="5899" max="5899" width="11.5703125" style="286" customWidth="1"/>
    <col min="5900" max="6144" width="9" style="286"/>
    <col min="6145" max="6145" width="4.140625" style="286" customWidth="1"/>
    <col min="6146" max="6146" width="4.28515625" style="286" customWidth="1"/>
    <col min="6147" max="6147" width="13.5703125" style="286" customWidth="1"/>
    <col min="6148" max="6148" width="65" style="286" customWidth="1"/>
    <col min="6149" max="6149" width="6.7109375" style="286" customWidth="1"/>
    <col min="6150" max="6150" width="8.42578125" style="286" customWidth="1"/>
    <col min="6151" max="6151" width="10" style="286" customWidth="1"/>
    <col min="6152" max="6152" width="15.7109375" style="286" customWidth="1"/>
    <col min="6153" max="6153" width="17" style="286" customWidth="1"/>
    <col min="6154" max="6154" width="12" style="286" customWidth="1"/>
    <col min="6155" max="6155" width="11.5703125" style="286" customWidth="1"/>
    <col min="6156" max="6400" width="9" style="286"/>
    <col min="6401" max="6401" width="4.140625" style="286" customWidth="1"/>
    <col min="6402" max="6402" width="4.28515625" style="286" customWidth="1"/>
    <col min="6403" max="6403" width="13.5703125" style="286" customWidth="1"/>
    <col min="6404" max="6404" width="65" style="286" customWidth="1"/>
    <col min="6405" max="6405" width="6.7109375" style="286" customWidth="1"/>
    <col min="6406" max="6406" width="8.42578125" style="286" customWidth="1"/>
    <col min="6407" max="6407" width="10" style="286" customWidth="1"/>
    <col min="6408" max="6408" width="15.7109375" style="286" customWidth="1"/>
    <col min="6409" max="6409" width="17" style="286" customWidth="1"/>
    <col min="6410" max="6410" width="12" style="286" customWidth="1"/>
    <col min="6411" max="6411" width="11.5703125" style="286" customWidth="1"/>
    <col min="6412" max="6656" width="9" style="286"/>
    <col min="6657" max="6657" width="4.140625" style="286" customWidth="1"/>
    <col min="6658" max="6658" width="4.28515625" style="286" customWidth="1"/>
    <col min="6659" max="6659" width="13.5703125" style="286" customWidth="1"/>
    <col min="6660" max="6660" width="65" style="286" customWidth="1"/>
    <col min="6661" max="6661" width="6.7109375" style="286" customWidth="1"/>
    <col min="6662" max="6662" width="8.42578125" style="286" customWidth="1"/>
    <col min="6663" max="6663" width="10" style="286" customWidth="1"/>
    <col min="6664" max="6664" width="15.7109375" style="286" customWidth="1"/>
    <col min="6665" max="6665" width="17" style="286" customWidth="1"/>
    <col min="6666" max="6666" width="12" style="286" customWidth="1"/>
    <col min="6667" max="6667" width="11.5703125" style="286" customWidth="1"/>
    <col min="6668" max="6912" width="9" style="286"/>
    <col min="6913" max="6913" width="4.140625" style="286" customWidth="1"/>
    <col min="6914" max="6914" width="4.28515625" style="286" customWidth="1"/>
    <col min="6915" max="6915" width="13.5703125" style="286" customWidth="1"/>
    <col min="6916" max="6916" width="65" style="286" customWidth="1"/>
    <col min="6917" max="6917" width="6.7109375" style="286" customWidth="1"/>
    <col min="6918" max="6918" width="8.42578125" style="286" customWidth="1"/>
    <col min="6919" max="6919" width="10" style="286" customWidth="1"/>
    <col min="6920" max="6920" width="15.7109375" style="286" customWidth="1"/>
    <col min="6921" max="6921" width="17" style="286" customWidth="1"/>
    <col min="6922" max="6922" width="12" style="286" customWidth="1"/>
    <col min="6923" max="6923" width="11.5703125" style="286" customWidth="1"/>
    <col min="6924" max="7168" width="9" style="286"/>
    <col min="7169" max="7169" width="4.140625" style="286" customWidth="1"/>
    <col min="7170" max="7170" width="4.28515625" style="286" customWidth="1"/>
    <col min="7171" max="7171" width="13.5703125" style="286" customWidth="1"/>
    <col min="7172" max="7172" width="65" style="286" customWidth="1"/>
    <col min="7173" max="7173" width="6.7109375" style="286" customWidth="1"/>
    <col min="7174" max="7174" width="8.42578125" style="286" customWidth="1"/>
    <col min="7175" max="7175" width="10" style="286" customWidth="1"/>
    <col min="7176" max="7176" width="15.7109375" style="286" customWidth="1"/>
    <col min="7177" max="7177" width="17" style="286" customWidth="1"/>
    <col min="7178" max="7178" width="12" style="286" customWidth="1"/>
    <col min="7179" max="7179" width="11.5703125" style="286" customWidth="1"/>
    <col min="7180" max="7424" width="9" style="286"/>
    <col min="7425" max="7425" width="4.140625" style="286" customWidth="1"/>
    <col min="7426" max="7426" width="4.28515625" style="286" customWidth="1"/>
    <col min="7427" max="7427" width="13.5703125" style="286" customWidth="1"/>
    <col min="7428" max="7428" width="65" style="286" customWidth="1"/>
    <col min="7429" max="7429" width="6.7109375" style="286" customWidth="1"/>
    <col min="7430" max="7430" width="8.42578125" style="286" customWidth="1"/>
    <col min="7431" max="7431" width="10" style="286" customWidth="1"/>
    <col min="7432" max="7432" width="15.7109375" style="286" customWidth="1"/>
    <col min="7433" max="7433" width="17" style="286" customWidth="1"/>
    <col min="7434" max="7434" width="12" style="286" customWidth="1"/>
    <col min="7435" max="7435" width="11.5703125" style="286" customWidth="1"/>
    <col min="7436" max="7680" width="9" style="286"/>
    <col min="7681" max="7681" width="4.140625" style="286" customWidth="1"/>
    <col min="7682" max="7682" width="4.28515625" style="286" customWidth="1"/>
    <col min="7683" max="7683" width="13.5703125" style="286" customWidth="1"/>
    <col min="7684" max="7684" width="65" style="286" customWidth="1"/>
    <col min="7685" max="7685" width="6.7109375" style="286" customWidth="1"/>
    <col min="7686" max="7686" width="8.42578125" style="286" customWidth="1"/>
    <col min="7687" max="7687" width="10" style="286" customWidth="1"/>
    <col min="7688" max="7688" width="15.7109375" style="286" customWidth="1"/>
    <col min="7689" max="7689" width="17" style="286" customWidth="1"/>
    <col min="7690" max="7690" width="12" style="286" customWidth="1"/>
    <col min="7691" max="7691" width="11.5703125" style="286" customWidth="1"/>
    <col min="7692" max="7936" width="9" style="286"/>
    <col min="7937" max="7937" width="4.140625" style="286" customWidth="1"/>
    <col min="7938" max="7938" width="4.28515625" style="286" customWidth="1"/>
    <col min="7939" max="7939" width="13.5703125" style="286" customWidth="1"/>
    <col min="7940" max="7940" width="65" style="286" customWidth="1"/>
    <col min="7941" max="7941" width="6.7109375" style="286" customWidth="1"/>
    <col min="7942" max="7942" width="8.42578125" style="286" customWidth="1"/>
    <col min="7943" max="7943" width="10" style="286" customWidth="1"/>
    <col min="7944" max="7944" width="15.7109375" style="286" customWidth="1"/>
    <col min="7945" max="7945" width="17" style="286" customWidth="1"/>
    <col min="7946" max="7946" width="12" style="286" customWidth="1"/>
    <col min="7947" max="7947" width="11.5703125" style="286" customWidth="1"/>
    <col min="7948" max="8192" width="9" style="286"/>
    <col min="8193" max="8193" width="4.140625" style="286" customWidth="1"/>
    <col min="8194" max="8194" width="4.28515625" style="286" customWidth="1"/>
    <col min="8195" max="8195" width="13.5703125" style="286" customWidth="1"/>
    <col min="8196" max="8196" width="65" style="286" customWidth="1"/>
    <col min="8197" max="8197" width="6.7109375" style="286" customWidth="1"/>
    <col min="8198" max="8198" width="8.42578125" style="286" customWidth="1"/>
    <col min="8199" max="8199" width="10" style="286" customWidth="1"/>
    <col min="8200" max="8200" width="15.7109375" style="286" customWidth="1"/>
    <col min="8201" max="8201" width="17" style="286" customWidth="1"/>
    <col min="8202" max="8202" width="12" style="286" customWidth="1"/>
    <col min="8203" max="8203" width="11.5703125" style="286" customWidth="1"/>
    <col min="8204" max="8448" width="9" style="286"/>
    <col min="8449" max="8449" width="4.140625" style="286" customWidth="1"/>
    <col min="8450" max="8450" width="4.28515625" style="286" customWidth="1"/>
    <col min="8451" max="8451" width="13.5703125" style="286" customWidth="1"/>
    <col min="8452" max="8452" width="65" style="286" customWidth="1"/>
    <col min="8453" max="8453" width="6.7109375" style="286" customWidth="1"/>
    <col min="8454" max="8454" width="8.42578125" style="286" customWidth="1"/>
    <col min="8455" max="8455" width="10" style="286" customWidth="1"/>
    <col min="8456" max="8456" width="15.7109375" style="286" customWidth="1"/>
    <col min="8457" max="8457" width="17" style="286" customWidth="1"/>
    <col min="8458" max="8458" width="12" style="286" customWidth="1"/>
    <col min="8459" max="8459" width="11.5703125" style="286" customWidth="1"/>
    <col min="8460" max="8704" width="9" style="286"/>
    <col min="8705" max="8705" width="4.140625" style="286" customWidth="1"/>
    <col min="8706" max="8706" width="4.28515625" style="286" customWidth="1"/>
    <col min="8707" max="8707" width="13.5703125" style="286" customWidth="1"/>
    <col min="8708" max="8708" width="65" style="286" customWidth="1"/>
    <col min="8709" max="8709" width="6.7109375" style="286" customWidth="1"/>
    <col min="8710" max="8710" width="8.42578125" style="286" customWidth="1"/>
    <col min="8711" max="8711" width="10" style="286" customWidth="1"/>
    <col min="8712" max="8712" width="15.7109375" style="286" customWidth="1"/>
    <col min="8713" max="8713" width="17" style="286" customWidth="1"/>
    <col min="8714" max="8714" width="12" style="286" customWidth="1"/>
    <col min="8715" max="8715" width="11.5703125" style="286" customWidth="1"/>
    <col min="8716" max="8960" width="9" style="286"/>
    <col min="8961" max="8961" width="4.140625" style="286" customWidth="1"/>
    <col min="8962" max="8962" width="4.28515625" style="286" customWidth="1"/>
    <col min="8963" max="8963" width="13.5703125" style="286" customWidth="1"/>
    <col min="8964" max="8964" width="65" style="286" customWidth="1"/>
    <col min="8965" max="8965" width="6.7109375" style="286" customWidth="1"/>
    <col min="8966" max="8966" width="8.42578125" style="286" customWidth="1"/>
    <col min="8967" max="8967" width="10" style="286" customWidth="1"/>
    <col min="8968" max="8968" width="15.7109375" style="286" customWidth="1"/>
    <col min="8969" max="8969" width="17" style="286" customWidth="1"/>
    <col min="8970" max="8970" width="12" style="286" customWidth="1"/>
    <col min="8971" max="8971" width="11.5703125" style="286" customWidth="1"/>
    <col min="8972" max="9216" width="9" style="286"/>
    <col min="9217" max="9217" width="4.140625" style="286" customWidth="1"/>
    <col min="9218" max="9218" width="4.28515625" style="286" customWidth="1"/>
    <col min="9219" max="9219" width="13.5703125" style="286" customWidth="1"/>
    <col min="9220" max="9220" width="65" style="286" customWidth="1"/>
    <col min="9221" max="9221" width="6.7109375" style="286" customWidth="1"/>
    <col min="9222" max="9222" width="8.42578125" style="286" customWidth="1"/>
    <col min="9223" max="9223" width="10" style="286" customWidth="1"/>
    <col min="9224" max="9224" width="15.7109375" style="286" customWidth="1"/>
    <col min="9225" max="9225" width="17" style="286" customWidth="1"/>
    <col min="9226" max="9226" width="12" style="286" customWidth="1"/>
    <col min="9227" max="9227" width="11.5703125" style="286" customWidth="1"/>
    <col min="9228" max="9472" width="9" style="286"/>
    <col min="9473" max="9473" width="4.140625" style="286" customWidth="1"/>
    <col min="9474" max="9474" width="4.28515625" style="286" customWidth="1"/>
    <col min="9475" max="9475" width="13.5703125" style="286" customWidth="1"/>
    <col min="9476" max="9476" width="65" style="286" customWidth="1"/>
    <col min="9477" max="9477" width="6.7109375" style="286" customWidth="1"/>
    <col min="9478" max="9478" width="8.42578125" style="286" customWidth="1"/>
    <col min="9479" max="9479" width="10" style="286" customWidth="1"/>
    <col min="9480" max="9480" width="15.7109375" style="286" customWidth="1"/>
    <col min="9481" max="9481" width="17" style="286" customWidth="1"/>
    <col min="9482" max="9482" width="12" style="286" customWidth="1"/>
    <col min="9483" max="9483" width="11.5703125" style="286" customWidth="1"/>
    <col min="9484" max="9728" width="9" style="286"/>
    <col min="9729" max="9729" width="4.140625" style="286" customWidth="1"/>
    <col min="9730" max="9730" width="4.28515625" style="286" customWidth="1"/>
    <col min="9731" max="9731" width="13.5703125" style="286" customWidth="1"/>
    <col min="9732" max="9732" width="65" style="286" customWidth="1"/>
    <col min="9733" max="9733" width="6.7109375" style="286" customWidth="1"/>
    <col min="9734" max="9734" width="8.42578125" style="286" customWidth="1"/>
    <col min="9735" max="9735" width="10" style="286" customWidth="1"/>
    <col min="9736" max="9736" width="15.7109375" style="286" customWidth="1"/>
    <col min="9737" max="9737" width="17" style="286" customWidth="1"/>
    <col min="9738" max="9738" width="12" style="286" customWidth="1"/>
    <col min="9739" max="9739" width="11.5703125" style="286" customWidth="1"/>
    <col min="9740" max="9984" width="9" style="286"/>
    <col min="9985" max="9985" width="4.140625" style="286" customWidth="1"/>
    <col min="9986" max="9986" width="4.28515625" style="286" customWidth="1"/>
    <col min="9987" max="9987" width="13.5703125" style="286" customWidth="1"/>
    <col min="9988" max="9988" width="65" style="286" customWidth="1"/>
    <col min="9989" max="9989" width="6.7109375" style="286" customWidth="1"/>
    <col min="9990" max="9990" width="8.42578125" style="286" customWidth="1"/>
    <col min="9991" max="9991" width="10" style="286" customWidth="1"/>
    <col min="9992" max="9992" width="15.7109375" style="286" customWidth="1"/>
    <col min="9993" max="9993" width="17" style="286" customWidth="1"/>
    <col min="9994" max="9994" width="12" style="286" customWidth="1"/>
    <col min="9995" max="9995" width="11.5703125" style="286" customWidth="1"/>
    <col min="9996" max="10240" width="9" style="286"/>
    <col min="10241" max="10241" width="4.140625" style="286" customWidth="1"/>
    <col min="10242" max="10242" width="4.28515625" style="286" customWidth="1"/>
    <col min="10243" max="10243" width="13.5703125" style="286" customWidth="1"/>
    <col min="10244" max="10244" width="65" style="286" customWidth="1"/>
    <col min="10245" max="10245" width="6.7109375" style="286" customWidth="1"/>
    <col min="10246" max="10246" width="8.42578125" style="286" customWidth="1"/>
    <col min="10247" max="10247" width="10" style="286" customWidth="1"/>
    <col min="10248" max="10248" width="15.7109375" style="286" customWidth="1"/>
    <col min="10249" max="10249" width="17" style="286" customWidth="1"/>
    <col min="10250" max="10250" width="12" style="286" customWidth="1"/>
    <col min="10251" max="10251" width="11.5703125" style="286" customWidth="1"/>
    <col min="10252" max="10496" width="9" style="286"/>
    <col min="10497" max="10497" width="4.140625" style="286" customWidth="1"/>
    <col min="10498" max="10498" width="4.28515625" style="286" customWidth="1"/>
    <col min="10499" max="10499" width="13.5703125" style="286" customWidth="1"/>
    <col min="10500" max="10500" width="65" style="286" customWidth="1"/>
    <col min="10501" max="10501" width="6.7109375" style="286" customWidth="1"/>
    <col min="10502" max="10502" width="8.42578125" style="286" customWidth="1"/>
    <col min="10503" max="10503" width="10" style="286" customWidth="1"/>
    <col min="10504" max="10504" width="15.7109375" style="286" customWidth="1"/>
    <col min="10505" max="10505" width="17" style="286" customWidth="1"/>
    <col min="10506" max="10506" width="12" style="286" customWidth="1"/>
    <col min="10507" max="10507" width="11.5703125" style="286" customWidth="1"/>
    <col min="10508" max="10752" width="9" style="286"/>
    <col min="10753" max="10753" width="4.140625" style="286" customWidth="1"/>
    <col min="10754" max="10754" width="4.28515625" style="286" customWidth="1"/>
    <col min="10755" max="10755" width="13.5703125" style="286" customWidth="1"/>
    <col min="10756" max="10756" width="65" style="286" customWidth="1"/>
    <col min="10757" max="10757" width="6.7109375" style="286" customWidth="1"/>
    <col min="10758" max="10758" width="8.42578125" style="286" customWidth="1"/>
    <col min="10759" max="10759" width="10" style="286" customWidth="1"/>
    <col min="10760" max="10760" width="15.7109375" style="286" customWidth="1"/>
    <col min="10761" max="10761" width="17" style="286" customWidth="1"/>
    <col min="10762" max="10762" width="12" style="286" customWidth="1"/>
    <col min="10763" max="10763" width="11.5703125" style="286" customWidth="1"/>
    <col min="10764" max="11008" width="9" style="286"/>
    <col min="11009" max="11009" width="4.140625" style="286" customWidth="1"/>
    <col min="11010" max="11010" width="4.28515625" style="286" customWidth="1"/>
    <col min="11011" max="11011" width="13.5703125" style="286" customWidth="1"/>
    <col min="11012" max="11012" width="65" style="286" customWidth="1"/>
    <col min="11013" max="11013" width="6.7109375" style="286" customWidth="1"/>
    <col min="11014" max="11014" width="8.42578125" style="286" customWidth="1"/>
    <col min="11015" max="11015" width="10" style="286" customWidth="1"/>
    <col min="11016" max="11016" width="15.7109375" style="286" customWidth="1"/>
    <col min="11017" max="11017" width="17" style="286" customWidth="1"/>
    <col min="11018" max="11018" width="12" style="286" customWidth="1"/>
    <col min="11019" max="11019" width="11.5703125" style="286" customWidth="1"/>
    <col min="11020" max="11264" width="9" style="286"/>
    <col min="11265" max="11265" width="4.140625" style="286" customWidth="1"/>
    <col min="11266" max="11266" width="4.28515625" style="286" customWidth="1"/>
    <col min="11267" max="11267" width="13.5703125" style="286" customWidth="1"/>
    <col min="11268" max="11268" width="65" style="286" customWidth="1"/>
    <col min="11269" max="11269" width="6.7109375" style="286" customWidth="1"/>
    <col min="11270" max="11270" width="8.42578125" style="286" customWidth="1"/>
    <col min="11271" max="11271" width="10" style="286" customWidth="1"/>
    <col min="11272" max="11272" width="15.7109375" style="286" customWidth="1"/>
    <col min="11273" max="11273" width="17" style="286" customWidth="1"/>
    <col min="11274" max="11274" width="12" style="286" customWidth="1"/>
    <col min="11275" max="11275" width="11.5703125" style="286" customWidth="1"/>
    <col min="11276" max="11520" width="9" style="286"/>
    <col min="11521" max="11521" width="4.140625" style="286" customWidth="1"/>
    <col min="11522" max="11522" width="4.28515625" style="286" customWidth="1"/>
    <col min="11523" max="11523" width="13.5703125" style="286" customWidth="1"/>
    <col min="11524" max="11524" width="65" style="286" customWidth="1"/>
    <col min="11525" max="11525" width="6.7109375" style="286" customWidth="1"/>
    <col min="11526" max="11526" width="8.42578125" style="286" customWidth="1"/>
    <col min="11527" max="11527" width="10" style="286" customWidth="1"/>
    <col min="11528" max="11528" width="15.7109375" style="286" customWidth="1"/>
    <col min="11529" max="11529" width="17" style="286" customWidth="1"/>
    <col min="11530" max="11530" width="12" style="286" customWidth="1"/>
    <col min="11531" max="11531" width="11.5703125" style="286" customWidth="1"/>
    <col min="11532" max="11776" width="9" style="286"/>
    <col min="11777" max="11777" width="4.140625" style="286" customWidth="1"/>
    <col min="11778" max="11778" width="4.28515625" style="286" customWidth="1"/>
    <col min="11779" max="11779" width="13.5703125" style="286" customWidth="1"/>
    <col min="11780" max="11780" width="65" style="286" customWidth="1"/>
    <col min="11781" max="11781" width="6.7109375" style="286" customWidth="1"/>
    <col min="11782" max="11782" width="8.42578125" style="286" customWidth="1"/>
    <col min="11783" max="11783" width="10" style="286" customWidth="1"/>
    <col min="11784" max="11784" width="15.7109375" style="286" customWidth="1"/>
    <col min="11785" max="11785" width="17" style="286" customWidth="1"/>
    <col min="11786" max="11786" width="12" style="286" customWidth="1"/>
    <col min="11787" max="11787" width="11.5703125" style="286" customWidth="1"/>
    <col min="11788" max="12032" width="9" style="286"/>
    <col min="12033" max="12033" width="4.140625" style="286" customWidth="1"/>
    <col min="12034" max="12034" width="4.28515625" style="286" customWidth="1"/>
    <col min="12035" max="12035" width="13.5703125" style="286" customWidth="1"/>
    <col min="12036" max="12036" width="65" style="286" customWidth="1"/>
    <col min="12037" max="12037" width="6.7109375" style="286" customWidth="1"/>
    <col min="12038" max="12038" width="8.42578125" style="286" customWidth="1"/>
    <col min="12039" max="12039" width="10" style="286" customWidth="1"/>
    <col min="12040" max="12040" width="15.7109375" style="286" customWidth="1"/>
    <col min="12041" max="12041" width="17" style="286" customWidth="1"/>
    <col min="12042" max="12042" width="12" style="286" customWidth="1"/>
    <col min="12043" max="12043" width="11.5703125" style="286" customWidth="1"/>
    <col min="12044" max="12288" width="9" style="286"/>
    <col min="12289" max="12289" width="4.140625" style="286" customWidth="1"/>
    <col min="12290" max="12290" width="4.28515625" style="286" customWidth="1"/>
    <col min="12291" max="12291" width="13.5703125" style="286" customWidth="1"/>
    <col min="12292" max="12292" width="65" style="286" customWidth="1"/>
    <col min="12293" max="12293" width="6.7109375" style="286" customWidth="1"/>
    <col min="12294" max="12294" width="8.42578125" style="286" customWidth="1"/>
    <col min="12295" max="12295" width="10" style="286" customWidth="1"/>
    <col min="12296" max="12296" width="15.7109375" style="286" customWidth="1"/>
    <col min="12297" max="12297" width="17" style="286" customWidth="1"/>
    <col min="12298" max="12298" width="12" style="286" customWidth="1"/>
    <col min="12299" max="12299" width="11.5703125" style="286" customWidth="1"/>
    <col min="12300" max="12544" width="9" style="286"/>
    <col min="12545" max="12545" width="4.140625" style="286" customWidth="1"/>
    <col min="12546" max="12546" width="4.28515625" style="286" customWidth="1"/>
    <col min="12547" max="12547" width="13.5703125" style="286" customWidth="1"/>
    <col min="12548" max="12548" width="65" style="286" customWidth="1"/>
    <col min="12549" max="12549" width="6.7109375" style="286" customWidth="1"/>
    <col min="12550" max="12550" width="8.42578125" style="286" customWidth="1"/>
    <col min="12551" max="12551" width="10" style="286" customWidth="1"/>
    <col min="12552" max="12552" width="15.7109375" style="286" customWidth="1"/>
    <col min="12553" max="12553" width="17" style="286" customWidth="1"/>
    <col min="12554" max="12554" width="12" style="286" customWidth="1"/>
    <col min="12555" max="12555" width="11.5703125" style="286" customWidth="1"/>
    <col min="12556" max="12800" width="9" style="286"/>
    <col min="12801" max="12801" width="4.140625" style="286" customWidth="1"/>
    <col min="12802" max="12802" width="4.28515625" style="286" customWidth="1"/>
    <col min="12803" max="12803" width="13.5703125" style="286" customWidth="1"/>
    <col min="12804" max="12804" width="65" style="286" customWidth="1"/>
    <col min="12805" max="12805" width="6.7109375" style="286" customWidth="1"/>
    <col min="12806" max="12806" width="8.42578125" style="286" customWidth="1"/>
    <col min="12807" max="12807" width="10" style="286" customWidth="1"/>
    <col min="12808" max="12808" width="15.7109375" style="286" customWidth="1"/>
    <col min="12809" max="12809" width="17" style="286" customWidth="1"/>
    <col min="12810" max="12810" width="12" style="286" customWidth="1"/>
    <col min="12811" max="12811" width="11.5703125" style="286" customWidth="1"/>
    <col min="12812" max="13056" width="9" style="286"/>
    <col min="13057" max="13057" width="4.140625" style="286" customWidth="1"/>
    <col min="13058" max="13058" width="4.28515625" style="286" customWidth="1"/>
    <col min="13059" max="13059" width="13.5703125" style="286" customWidth="1"/>
    <col min="13060" max="13060" width="65" style="286" customWidth="1"/>
    <col min="13061" max="13061" width="6.7109375" style="286" customWidth="1"/>
    <col min="13062" max="13062" width="8.42578125" style="286" customWidth="1"/>
    <col min="13063" max="13063" width="10" style="286" customWidth="1"/>
    <col min="13064" max="13064" width="15.7109375" style="286" customWidth="1"/>
    <col min="13065" max="13065" width="17" style="286" customWidth="1"/>
    <col min="13066" max="13066" width="12" style="286" customWidth="1"/>
    <col min="13067" max="13067" width="11.5703125" style="286" customWidth="1"/>
    <col min="13068" max="13312" width="9" style="286"/>
    <col min="13313" max="13313" width="4.140625" style="286" customWidth="1"/>
    <col min="13314" max="13314" width="4.28515625" style="286" customWidth="1"/>
    <col min="13315" max="13315" width="13.5703125" style="286" customWidth="1"/>
    <col min="13316" max="13316" width="65" style="286" customWidth="1"/>
    <col min="13317" max="13317" width="6.7109375" style="286" customWidth="1"/>
    <col min="13318" max="13318" width="8.42578125" style="286" customWidth="1"/>
    <col min="13319" max="13319" width="10" style="286" customWidth="1"/>
    <col min="13320" max="13320" width="15.7109375" style="286" customWidth="1"/>
    <col min="13321" max="13321" width="17" style="286" customWidth="1"/>
    <col min="13322" max="13322" width="12" style="286" customWidth="1"/>
    <col min="13323" max="13323" width="11.5703125" style="286" customWidth="1"/>
    <col min="13324" max="13568" width="9" style="286"/>
    <col min="13569" max="13569" width="4.140625" style="286" customWidth="1"/>
    <col min="13570" max="13570" width="4.28515625" style="286" customWidth="1"/>
    <col min="13571" max="13571" width="13.5703125" style="286" customWidth="1"/>
    <col min="13572" max="13572" width="65" style="286" customWidth="1"/>
    <col min="13573" max="13573" width="6.7109375" style="286" customWidth="1"/>
    <col min="13574" max="13574" width="8.42578125" style="286" customWidth="1"/>
    <col min="13575" max="13575" width="10" style="286" customWidth="1"/>
    <col min="13576" max="13576" width="15.7109375" style="286" customWidth="1"/>
    <col min="13577" max="13577" width="17" style="286" customWidth="1"/>
    <col min="13578" max="13578" width="12" style="286" customWidth="1"/>
    <col min="13579" max="13579" width="11.5703125" style="286" customWidth="1"/>
    <col min="13580" max="13824" width="9" style="286"/>
    <col min="13825" max="13825" width="4.140625" style="286" customWidth="1"/>
    <col min="13826" max="13826" width="4.28515625" style="286" customWidth="1"/>
    <col min="13827" max="13827" width="13.5703125" style="286" customWidth="1"/>
    <col min="13828" max="13828" width="65" style="286" customWidth="1"/>
    <col min="13829" max="13829" width="6.7109375" style="286" customWidth="1"/>
    <col min="13830" max="13830" width="8.42578125" style="286" customWidth="1"/>
    <col min="13831" max="13831" width="10" style="286" customWidth="1"/>
    <col min="13832" max="13832" width="15.7109375" style="286" customWidth="1"/>
    <col min="13833" max="13833" width="17" style="286" customWidth="1"/>
    <col min="13834" max="13834" width="12" style="286" customWidth="1"/>
    <col min="13835" max="13835" width="11.5703125" style="286" customWidth="1"/>
    <col min="13836" max="14080" width="9" style="286"/>
    <col min="14081" max="14081" width="4.140625" style="286" customWidth="1"/>
    <col min="14082" max="14082" width="4.28515625" style="286" customWidth="1"/>
    <col min="14083" max="14083" width="13.5703125" style="286" customWidth="1"/>
    <col min="14084" max="14084" width="65" style="286" customWidth="1"/>
    <col min="14085" max="14085" width="6.7109375" style="286" customWidth="1"/>
    <col min="14086" max="14086" width="8.42578125" style="286" customWidth="1"/>
    <col min="14087" max="14087" width="10" style="286" customWidth="1"/>
    <col min="14088" max="14088" width="15.7109375" style="286" customWidth="1"/>
    <col min="14089" max="14089" width="17" style="286" customWidth="1"/>
    <col min="14090" max="14090" width="12" style="286" customWidth="1"/>
    <col min="14091" max="14091" width="11.5703125" style="286" customWidth="1"/>
    <col min="14092" max="14336" width="9" style="286"/>
    <col min="14337" max="14337" width="4.140625" style="286" customWidth="1"/>
    <col min="14338" max="14338" width="4.28515625" style="286" customWidth="1"/>
    <col min="14339" max="14339" width="13.5703125" style="286" customWidth="1"/>
    <col min="14340" max="14340" width="65" style="286" customWidth="1"/>
    <col min="14341" max="14341" width="6.7109375" style="286" customWidth="1"/>
    <col min="14342" max="14342" width="8.42578125" style="286" customWidth="1"/>
    <col min="14343" max="14343" width="10" style="286" customWidth="1"/>
    <col min="14344" max="14344" width="15.7109375" style="286" customWidth="1"/>
    <col min="14345" max="14345" width="17" style="286" customWidth="1"/>
    <col min="14346" max="14346" width="12" style="286" customWidth="1"/>
    <col min="14347" max="14347" width="11.5703125" style="286" customWidth="1"/>
    <col min="14348" max="14592" width="9" style="286"/>
    <col min="14593" max="14593" width="4.140625" style="286" customWidth="1"/>
    <col min="14594" max="14594" width="4.28515625" style="286" customWidth="1"/>
    <col min="14595" max="14595" width="13.5703125" style="286" customWidth="1"/>
    <col min="14596" max="14596" width="65" style="286" customWidth="1"/>
    <col min="14597" max="14597" width="6.7109375" style="286" customWidth="1"/>
    <col min="14598" max="14598" width="8.42578125" style="286" customWidth="1"/>
    <col min="14599" max="14599" width="10" style="286" customWidth="1"/>
    <col min="14600" max="14600" width="15.7109375" style="286" customWidth="1"/>
    <col min="14601" max="14601" width="17" style="286" customWidth="1"/>
    <col min="14602" max="14602" width="12" style="286" customWidth="1"/>
    <col min="14603" max="14603" width="11.5703125" style="286" customWidth="1"/>
    <col min="14604" max="14848" width="9" style="286"/>
    <col min="14849" max="14849" width="4.140625" style="286" customWidth="1"/>
    <col min="14850" max="14850" width="4.28515625" style="286" customWidth="1"/>
    <col min="14851" max="14851" width="13.5703125" style="286" customWidth="1"/>
    <col min="14852" max="14852" width="65" style="286" customWidth="1"/>
    <col min="14853" max="14853" width="6.7109375" style="286" customWidth="1"/>
    <col min="14854" max="14854" width="8.42578125" style="286" customWidth="1"/>
    <col min="14855" max="14855" width="10" style="286" customWidth="1"/>
    <col min="14856" max="14856" width="15.7109375" style="286" customWidth="1"/>
    <col min="14857" max="14857" width="17" style="286" customWidth="1"/>
    <col min="14858" max="14858" width="12" style="286" customWidth="1"/>
    <col min="14859" max="14859" width="11.5703125" style="286" customWidth="1"/>
    <col min="14860" max="15104" width="9" style="286"/>
    <col min="15105" max="15105" width="4.140625" style="286" customWidth="1"/>
    <col min="15106" max="15106" width="4.28515625" style="286" customWidth="1"/>
    <col min="15107" max="15107" width="13.5703125" style="286" customWidth="1"/>
    <col min="15108" max="15108" width="65" style="286" customWidth="1"/>
    <col min="15109" max="15109" width="6.7109375" style="286" customWidth="1"/>
    <col min="15110" max="15110" width="8.42578125" style="286" customWidth="1"/>
    <col min="15111" max="15111" width="10" style="286" customWidth="1"/>
    <col min="15112" max="15112" width="15.7109375" style="286" customWidth="1"/>
    <col min="15113" max="15113" width="17" style="286" customWidth="1"/>
    <col min="15114" max="15114" width="12" style="286" customWidth="1"/>
    <col min="15115" max="15115" width="11.5703125" style="286" customWidth="1"/>
    <col min="15116" max="15360" width="9" style="286"/>
    <col min="15361" max="15361" width="4.140625" style="286" customWidth="1"/>
    <col min="15362" max="15362" width="4.28515625" style="286" customWidth="1"/>
    <col min="15363" max="15363" width="13.5703125" style="286" customWidth="1"/>
    <col min="15364" max="15364" width="65" style="286" customWidth="1"/>
    <col min="15365" max="15365" width="6.7109375" style="286" customWidth="1"/>
    <col min="15366" max="15366" width="8.42578125" style="286" customWidth="1"/>
    <col min="15367" max="15367" width="10" style="286" customWidth="1"/>
    <col min="15368" max="15368" width="15.7109375" style="286" customWidth="1"/>
    <col min="15369" max="15369" width="17" style="286" customWidth="1"/>
    <col min="15370" max="15370" width="12" style="286" customWidth="1"/>
    <col min="15371" max="15371" width="11.5703125" style="286" customWidth="1"/>
    <col min="15372" max="15616" width="9" style="286"/>
    <col min="15617" max="15617" width="4.140625" style="286" customWidth="1"/>
    <col min="15618" max="15618" width="4.28515625" style="286" customWidth="1"/>
    <col min="15619" max="15619" width="13.5703125" style="286" customWidth="1"/>
    <col min="15620" max="15620" width="65" style="286" customWidth="1"/>
    <col min="15621" max="15621" width="6.7109375" style="286" customWidth="1"/>
    <col min="15622" max="15622" width="8.42578125" style="286" customWidth="1"/>
    <col min="15623" max="15623" width="10" style="286" customWidth="1"/>
    <col min="15624" max="15624" width="15.7109375" style="286" customWidth="1"/>
    <col min="15625" max="15625" width="17" style="286" customWidth="1"/>
    <col min="15626" max="15626" width="12" style="286" customWidth="1"/>
    <col min="15627" max="15627" width="11.5703125" style="286" customWidth="1"/>
    <col min="15628" max="15872" width="9" style="286"/>
    <col min="15873" max="15873" width="4.140625" style="286" customWidth="1"/>
    <col min="15874" max="15874" width="4.28515625" style="286" customWidth="1"/>
    <col min="15875" max="15875" width="13.5703125" style="286" customWidth="1"/>
    <col min="15876" max="15876" width="65" style="286" customWidth="1"/>
    <col min="15877" max="15877" width="6.7109375" style="286" customWidth="1"/>
    <col min="15878" max="15878" width="8.42578125" style="286" customWidth="1"/>
    <col min="15879" max="15879" width="10" style="286" customWidth="1"/>
    <col min="15880" max="15880" width="15.7109375" style="286" customWidth="1"/>
    <col min="15881" max="15881" width="17" style="286" customWidth="1"/>
    <col min="15882" max="15882" width="12" style="286" customWidth="1"/>
    <col min="15883" max="15883" width="11.5703125" style="286" customWidth="1"/>
    <col min="15884" max="16128" width="9" style="286"/>
    <col min="16129" max="16129" width="4.140625" style="286" customWidth="1"/>
    <col min="16130" max="16130" width="4.28515625" style="286" customWidth="1"/>
    <col min="16131" max="16131" width="13.5703125" style="286" customWidth="1"/>
    <col min="16132" max="16132" width="65" style="286" customWidth="1"/>
    <col min="16133" max="16133" width="6.7109375" style="286" customWidth="1"/>
    <col min="16134" max="16134" width="8.42578125" style="286" customWidth="1"/>
    <col min="16135" max="16135" width="10" style="286" customWidth="1"/>
    <col min="16136" max="16136" width="15.7109375" style="286" customWidth="1"/>
    <col min="16137" max="16137" width="17" style="286" customWidth="1"/>
    <col min="16138" max="16138" width="12" style="286" customWidth="1"/>
    <col min="16139" max="16139" width="11.5703125" style="286" customWidth="1"/>
    <col min="16140" max="16384" width="9" style="286"/>
  </cols>
  <sheetData>
    <row r="1" spans="1:13" ht="20.25" customHeight="1">
      <c r="A1" s="186" t="s">
        <v>875</v>
      </c>
      <c r="B1" s="81"/>
      <c r="C1" s="81"/>
      <c r="D1" s="81"/>
      <c r="E1" s="81"/>
      <c r="F1" s="81"/>
      <c r="G1" s="81"/>
      <c r="H1" s="81"/>
    </row>
    <row r="2" spans="1:13" ht="13.5" customHeight="1">
      <c r="A2" s="218" t="s">
        <v>410</v>
      </c>
      <c r="B2" s="287"/>
      <c r="C2" s="287"/>
      <c r="D2" s="287"/>
      <c r="E2" s="82"/>
      <c r="F2" s="82"/>
      <c r="G2" s="81"/>
      <c r="H2" s="81"/>
    </row>
    <row r="3" spans="1:13" ht="12.75" customHeight="1">
      <c r="A3" s="218" t="s">
        <v>332</v>
      </c>
      <c r="B3" s="287"/>
      <c r="C3" s="287"/>
      <c r="D3" s="287"/>
      <c r="E3" s="82"/>
      <c r="F3" s="82"/>
      <c r="G3" s="81"/>
      <c r="H3" s="81"/>
    </row>
    <row r="4" spans="1:13" ht="12.75" customHeight="1">
      <c r="A4" s="86" t="s">
        <v>106</v>
      </c>
      <c r="B4" s="288"/>
      <c r="C4" s="288"/>
      <c r="D4" s="288"/>
      <c r="E4" s="82"/>
      <c r="F4" s="82"/>
      <c r="G4" s="81"/>
      <c r="H4" s="81"/>
    </row>
    <row r="5" spans="1:13" ht="12.75" customHeight="1">
      <c r="A5" s="82" t="s">
        <v>277</v>
      </c>
      <c r="B5" s="82"/>
      <c r="C5" s="82"/>
      <c r="D5" s="82"/>
      <c r="E5" s="82"/>
      <c r="F5" s="82"/>
      <c r="G5" s="81"/>
      <c r="H5" s="81"/>
    </row>
    <row r="6" spans="1:13" ht="12.75" customHeight="1">
      <c r="A6" s="82"/>
      <c r="B6" s="82"/>
      <c r="C6" s="82"/>
      <c r="D6" s="82"/>
      <c r="E6" s="82"/>
      <c r="F6" s="82"/>
      <c r="G6" s="81"/>
      <c r="H6" s="81"/>
    </row>
    <row r="7" spans="1:13" ht="24.75" customHeight="1">
      <c r="A7" s="83" t="s">
        <v>81</v>
      </c>
      <c r="B7" s="83" t="s">
        <v>82</v>
      </c>
      <c r="C7" s="83" t="s">
        <v>83</v>
      </c>
      <c r="D7" s="83" t="s">
        <v>84</v>
      </c>
      <c r="E7" s="83" t="s">
        <v>85</v>
      </c>
      <c r="F7" s="83" t="s">
        <v>86</v>
      </c>
      <c r="G7" s="83" t="s">
        <v>87</v>
      </c>
      <c r="H7" s="83" t="s">
        <v>17</v>
      </c>
      <c r="I7" s="83" t="s">
        <v>39</v>
      </c>
    </row>
    <row r="8" spans="1:13" ht="12.75" customHeight="1">
      <c r="A8" s="83" t="s">
        <v>88</v>
      </c>
      <c r="B8" s="83" t="s">
        <v>89</v>
      </c>
      <c r="C8" s="83" t="s">
        <v>90</v>
      </c>
      <c r="D8" s="83" t="s">
        <v>91</v>
      </c>
      <c r="E8" s="83" t="s">
        <v>92</v>
      </c>
      <c r="F8" s="83" t="s">
        <v>93</v>
      </c>
      <c r="G8" s="83" t="s">
        <v>94</v>
      </c>
      <c r="H8" s="83">
        <v>8</v>
      </c>
      <c r="I8" s="83">
        <v>9</v>
      </c>
    </row>
    <row r="9" spans="1:13" ht="21" customHeight="1">
      <c r="A9" s="290"/>
      <c r="B9" s="291"/>
      <c r="C9" s="291" t="s">
        <v>108</v>
      </c>
      <c r="D9" s="291" t="s">
        <v>109</v>
      </c>
      <c r="E9" s="291"/>
      <c r="F9" s="292"/>
      <c r="G9" s="293"/>
      <c r="H9" s="293">
        <f>H10+H18+H42</f>
        <v>0</v>
      </c>
      <c r="J9" s="922"/>
    </row>
    <row r="10" spans="1:13" ht="13.5" customHeight="1">
      <c r="A10" s="295"/>
      <c r="B10" s="296"/>
      <c r="C10" s="296">
        <v>1</v>
      </c>
      <c r="D10" s="296" t="s">
        <v>110</v>
      </c>
      <c r="E10" s="296"/>
      <c r="F10" s="297"/>
      <c r="G10" s="298"/>
      <c r="H10" s="298">
        <f>SUM(H11:H17)</f>
        <v>0</v>
      </c>
      <c r="I10" s="299"/>
    </row>
    <row r="11" spans="1:13" s="473" customFormat="1" ht="13.5" customHeight="1">
      <c r="A11" s="661" t="s">
        <v>88</v>
      </c>
      <c r="B11" s="636" t="s">
        <v>111</v>
      </c>
      <c r="C11" s="493">
        <v>174151101</v>
      </c>
      <c r="D11" s="493" t="s">
        <v>266</v>
      </c>
      <c r="E11" s="493" t="s">
        <v>186</v>
      </c>
      <c r="F11" s="92">
        <f>SUM(F12)</f>
        <v>3.56</v>
      </c>
      <c r="G11" s="144"/>
      <c r="H11" s="495">
        <f>F11*G11</f>
        <v>0</v>
      </c>
      <c r="I11" s="506" t="s">
        <v>623</v>
      </c>
      <c r="J11" s="289"/>
    </row>
    <row r="12" spans="1:13" s="646" customFormat="1" ht="13.5" customHeight="1">
      <c r="A12" s="661"/>
      <c r="B12" s="923"/>
      <c r="C12" s="493"/>
      <c r="D12" s="515" t="s">
        <v>757</v>
      </c>
      <c r="E12" s="923"/>
      <c r="F12" s="500">
        <f>3.56</f>
        <v>3.56</v>
      </c>
      <c r="G12" s="924"/>
      <c r="H12" s="495"/>
      <c r="I12" s="506"/>
      <c r="J12" s="928"/>
    </row>
    <row r="13" spans="1:13" s="473" customFormat="1" ht="13.5" customHeight="1">
      <c r="A13" s="838" t="s">
        <v>89</v>
      </c>
      <c r="B13" s="528" t="s">
        <v>187</v>
      </c>
      <c r="C13" s="530">
        <v>10364100</v>
      </c>
      <c r="D13" s="530" t="s">
        <v>188</v>
      </c>
      <c r="E13" s="530" t="s">
        <v>189</v>
      </c>
      <c r="F13" s="93">
        <f>SUM(F14)</f>
        <v>6.0519999999999996</v>
      </c>
      <c r="G13" s="145"/>
      <c r="H13" s="532">
        <f>F13*G13</f>
        <v>0</v>
      </c>
      <c r="I13" s="533" t="s">
        <v>623</v>
      </c>
      <c r="J13" s="514"/>
    </row>
    <row r="14" spans="1:13" s="646" customFormat="1" ht="13.5" customHeight="1">
      <c r="A14" s="838"/>
      <c r="B14" s="839"/>
      <c r="C14" s="530"/>
      <c r="D14" s="544" t="s">
        <v>758</v>
      </c>
      <c r="E14" s="839"/>
      <c r="F14" s="545">
        <f>(3.56)*1.7</f>
        <v>6.0519999999999996</v>
      </c>
      <c r="G14" s="840"/>
      <c r="H14" s="532"/>
      <c r="I14" s="533"/>
      <c r="J14" s="925"/>
    </row>
    <row r="15" spans="1:13" ht="26.25" customHeight="1">
      <c r="A15" s="326">
        <v>3</v>
      </c>
      <c r="B15" s="327" t="s">
        <v>190</v>
      </c>
      <c r="C15" s="493">
        <v>181111121</v>
      </c>
      <c r="D15" s="493" t="s">
        <v>191</v>
      </c>
      <c r="E15" s="328" t="s">
        <v>113</v>
      </c>
      <c r="F15" s="329">
        <f>F16</f>
        <v>10</v>
      </c>
      <c r="G15" s="468"/>
      <c r="H15" s="330">
        <f>F15*G15</f>
        <v>0</v>
      </c>
      <c r="I15" s="331" t="s">
        <v>623</v>
      </c>
      <c r="J15" s="289"/>
      <c r="M15" s="332"/>
    </row>
    <row r="16" spans="1:13" ht="13.5" customHeight="1">
      <c r="A16" s="326"/>
      <c r="B16" s="327"/>
      <c r="C16" s="328"/>
      <c r="D16" s="333" t="s">
        <v>759</v>
      </c>
      <c r="E16" s="328"/>
      <c r="F16" s="334">
        <f>2.5*4</f>
        <v>10</v>
      </c>
      <c r="G16" s="330"/>
      <c r="H16" s="330"/>
      <c r="I16" s="331"/>
      <c r="J16" s="294"/>
    </row>
    <row r="17" spans="1:23" ht="13.5" customHeight="1">
      <c r="A17" s="326"/>
      <c r="B17" s="327"/>
      <c r="C17" s="328"/>
      <c r="D17" s="333" t="s">
        <v>333</v>
      </c>
      <c r="E17" s="328"/>
      <c r="F17" s="334"/>
      <c r="G17" s="330"/>
      <c r="H17" s="330"/>
      <c r="I17" s="331"/>
      <c r="J17" s="294"/>
      <c r="K17" s="335"/>
      <c r="L17" s="335"/>
      <c r="M17" s="335"/>
    </row>
    <row r="18" spans="1:23" ht="13.5" customHeight="1">
      <c r="A18" s="295"/>
      <c r="B18" s="296"/>
      <c r="C18" s="296" t="s">
        <v>205</v>
      </c>
      <c r="D18" s="296" t="s">
        <v>206</v>
      </c>
      <c r="E18" s="296"/>
      <c r="F18" s="297"/>
      <c r="G18" s="298"/>
      <c r="H18" s="298">
        <f>SUM(H19:H30,H34:H36)</f>
        <v>0</v>
      </c>
      <c r="I18" s="299"/>
    </row>
    <row r="19" spans="1:23" ht="27" customHeight="1">
      <c r="A19" s="326">
        <v>4</v>
      </c>
      <c r="B19" s="636" t="s">
        <v>334</v>
      </c>
      <c r="C19" s="328">
        <v>981011112</v>
      </c>
      <c r="D19" s="328" t="s">
        <v>335</v>
      </c>
      <c r="E19" s="328" t="s">
        <v>186</v>
      </c>
      <c r="F19" s="329">
        <f>SUM(F21:F23)</f>
        <v>26.504049999999999</v>
      </c>
      <c r="G19" s="468"/>
      <c r="H19" s="330">
        <f>F19*G19</f>
        <v>0</v>
      </c>
      <c r="I19" s="331" t="s">
        <v>623</v>
      </c>
      <c r="J19" s="371"/>
    </row>
    <row r="20" spans="1:23" ht="13.5" customHeight="1">
      <c r="A20" s="326"/>
      <c r="B20" s="328"/>
      <c r="C20" s="328"/>
      <c r="D20" s="333" t="s">
        <v>754</v>
      </c>
      <c r="E20" s="328"/>
      <c r="F20" s="339"/>
      <c r="G20" s="330"/>
      <c r="H20" s="330"/>
      <c r="I20" s="331"/>
      <c r="J20" s="373"/>
      <c r="L20" s="336"/>
      <c r="M20" s="336"/>
    </row>
    <row r="21" spans="1:23" ht="13.5" customHeight="1">
      <c r="A21" s="326"/>
      <c r="B21" s="328"/>
      <c r="C21" s="328"/>
      <c r="D21" s="333" t="s">
        <v>755</v>
      </c>
      <c r="E21" s="328"/>
      <c r="F21" s="339">
        <f>2.1*(4*2.5)</f>
        <v>21</v>
      </c>
      <c r="G21" s="330"/>
      <c r="H21" s="330"/>
      <c r="I21" s="331"/>
      <c r="J21" s="373"/>
      <c r="L21" s="336"/>
      <c r="M21" s="336"/>
    </row>
    <row r="22" spans="1:23" ht="13.5" customHeight="1">
      <c r="A22" s="326"/>
      <c r="B22" s="328"/>
      <c r="C22" s="328"/>
      <c r="D22" s="333" t="s">
        <v>760</v>
      </c>
      <c r="E22" s="328"/>
      <c r="F22" s="339">
        <f>((2.5*0.62)/2)*4</f>
        <v>3.1</v>
      </c>
      <c r="G22" s="330"/>
      <c r="H22" s="330"/>
      <c r="I22" s="331"/>
      <c r="J22" s="373"/>
      <c r="L22" s="336"/>
      <c r="M22" s="336"/>
    </row>
    <row r="23" spans="1:23" ht="13.5" customHeight="1">
      <c r="A23" s="326"/>
      <c r="B23" s="328"/>
      <c r="C23" s="328"/>
      <c r="D23" s="333" t="s">
        <v>756</v>
      </c>
      <c r="E23" s="328"/>
      <c r="F23" s="339">
        <f>(0.155*3.3)*4.7</f>
        <v>2.4040499999999998</v>
      </c>
      <c r="G23" s="330"/>
      <c r="H23" s="330"/>
      <c r="I23" s="331"/>
      <c r="J23" s="373"/>
      <c r="L23" s="336"/>
      <c r="M23" s="336"/>
    </row>
    <row r="24" spans="1:23" ht="94.5" customHeight="1">
      <c r="A24" s="340"/>
      <c r="B24" s="341"/>
      <c r="C24" s="342"/>
      <c r="D24" s="374" t="s">
        <v>765</v>
      </c>
      <c r="E24" s="342"/>
      <c r="F24" s="343"/>
      <c r="G24" s="344"/>
      <c r="H24" s="344"/>
      <c r="I24" s="345"/>
      <c r="J24" s="375"/>
    </row>
    <row r="25" spans="1:23" ht="27" customHeight="1">
      <c r="A25" s="340"/>
      <c r="B25" s="341"/>
      <c r="C25" s="342"/>
      <c r="D25" s="374" t="s">
        <v>336</v>
      </c>
      <c r="E25" s="342"/>
      <c r="F25" s="343"/>
      <c r="G25" s="344"/>
      <c r="H25" s="344"/>
      <c r="I25" s="345"/>
      <c r="J25" s="375"/>
    </row>
    <row r="26" spans="1:23" ht="13.5" customHeight="1">
      <c r="A26" s="326">
        <v>5</v>
      </c>
      <c r="B26" s="636" t="s">
        <v>334</v>
      </c>
      <c r="C26" s="328">
        <v>981513114</v>
      </c>
      <c r="D26" s="328" t="s">
        <v>337</v>
      </c>
      <c r="E26" s="328" t="s">
        <v>186</v>
      </c>
      <c r="F26" s="329">
        <f>SUM(F27:F28)</f>
        <v>3.5619999999999998</v>
      </c>
      <c r="G26" s="468"/>
      <c r="H26" s="330">
        <f>F26*G26</f>
        <v>0</v>
      </c>
      <c r="I26" s="331" t="s">
        <v>623</v>
      </c>
      <c r="J26" s="371"/>
    </row>
    <row r="27" spans="1:23" ht="13.5" customHeight="1">
      <c r="A27" s="326"/>
      <c r="B27" s="328"/>
      <c r="C27" s="328"/>
      <c r="D27" s="333" t="s">
        <v>753</v>
      </c>
      <c r="E27" s="328"/>
      <c r="F27" s="339">
        <f>0.1*(4*2.5)</f>
        <v>1</v>
      </c>
      <c r="G27" s="330"/>
      <c r="H27" s="330"/>
      <c r="I27" s="331"/>
      <c r="J27" s="373"/>
      <c r="L27" s="336"/>
      <c r="M27" s="336"/>
    </row>
    <row r="28" spans="1:23" ht="13.5" customHeight="1">
      <c r="A28" s="326"/>
      <c r="B28" s="328"/>
      <c r="C28" s="328"/>
      <c r="D28" s="333" t="s">
        <v>778</v>
      </c>
      <c r="E28" s="328"/>
      <c r="F28" s="339">
        <f>0.3*0.7*(4+4+2.1+2.1)</f>
        <v>2.5619999999999998</v>
      </c>
      <c r="G28" s="330"/>
      <c r="H28" s="330"/>
      <c r="I28" s="331"/>
      <c r="J28" s="372"/>
      <c r="L28" s="336"/>
      <c r="M28" s="336"/>
    </row>
    <row r="29" spans="1:23" s="473" customFormat="1" ht="12.75">
      <c r="A29" s="411">
        <v>6</v>
      </c>
      <c r="B29" s="412" t="s">
        <v>220</v>
      </c>
      <c r="C29" s="413" t="s">
        <v>338</v>
      </c>
      <c r="D29" s="414" t="s">
        <v>339</v>
      </c>
      <c r="E29" s="414" t="s">
        <v>189</v>
      </c>
      <c r="F29" s="415">
        <f>F30</f>
        <v>5.883</v>
      </c>
      <c r="G29" s="416">
        <f>SUM(H31:H33)/F29</f>
        <v>0</v>
      </c>
      <c r="H29" s="416">
        <f>F29*G29</f>
        <v>0</v>
      </c>
      <c r="I29" s="743" t="s">
        <v>625</v>
      </c>
      <c r="J29" s="856"/>
    </row>
    <row r="30" spans="1:23" s="473" customFormat="1" ht="13.5" customHeight="1">
      <c r="A30" s="492"/>
      <c r="B30" s="493"/>
      <c r="C30" s="493"/>
      <c r="D30" s="515" t="s">
        <v>761</v>
      </c>
      <c r="E30" s="857"/>
      <c r="F30" s="500">
        <f>5.883</f>
        <v>5.883</v>
      </c>
      <c r="G30" s="742"/>
      <c r="H30" s="742"/>
      <c r="I30" s="858"/>
      <c r="L30" s="859"/>
    </row>
    <row r="31" spans="1:23" s="473" customFormat="1" ht="13.5" customHeight="1">
      <c r="A31" s="423" t="s">
        <v>340</v>
      </c>
      <c r="B31" s="401"/>
      <c r="C31" s="424">
        <v>997006512</v>
      </c>
      <c r="D31" s="333" t="s">
        <v>315</v>
      </c>
      <c r="E31" s="425" t="s">
        <v>189</v>
      </c>
      <c r="F31" s="404">
        <f>F29</f>
        <v>5.883</v>
      </c>
      <c r="G31" s="469"/>
      <c r="H31" s="426">
        <f>F31*G31</f>
        <v>0</v>
      </c>
      <c r="I31" s="427" t="s">
        <v>623</v>
      </c>
      <c r="J31" s="428"/>
      <c r="K31" s="429"/>
      <c r="L31" s="429"/>
      <c r="M31" s="429"/>
      <c r="N31" s="429"/>
      <c r="O31" s="429"/>
      <c r="P31" s="429"/>
      <c r="Q31" s="430"/>
      <c r="R31" s="430"/>
      <c r="S31" s="431"/>
      <c r="T31" s="430"/>
      <c r="U31" s="430"/>
      <c r="V31" s="430"/>
      <c r="W31" s="430"/>
    </row>
    <row r="32" spans="1:23" s="473" customFormat="1" ht="27" customHeight="1">
      <c r="A32" s="423" t="s">
        <v>341</v>
      </c>
      <c r="B32" s="401"/>
      <c r="C32" s="424">
        <v>997006519</v>
      </c>
      <c r="D32" s="333" t="s">
        <v>317</v>
      </c>
      <c r="E32" s="425" t="s">
        <v>189</v>
      </c>
      <c r="F32" s="404">
        <f>F29*5</f>
        <v>29.414999999999999</v>
      </c>
      <c r="G32" s="469"/>
      <c r="H32" s="426">
        <f>F32*G32</f>
        <v>0</v>
      </c>
      <c r="I32" s="427" t="s">
        <v>623</v>
      </c>
      <c r="J32" s="428"/>
      <c r="K32" s="429"/>
      <c r="L32" s="429"/>
      <c r="M32" s="429"/>
      <c r="N32" s="429"/>
      <c r="O32" s="429"/>
      <c r="P32" s="429"/>
      <c r="Q32" s="430"/>
      <c r="R32" s="430"/>
      <c r="S32" s="431"/>
      <c r="T32" s="430"/>
      <c r="U32" s="430"/>
      <c r="V32" s="430"/>
      <c r="W32" s="430"/>
    </row>
    <row r="33" spans="1:23" s="473" customFormat="1" ht="27" customHeight="1">
      <c r="A33" s="423" t="s">
        <v>342</v>
      </c>
      <c r="B33" s="401"/>
      <c r="C33" s="424">
        <v>997013631</v>
      </c>
      <c r="D33" s="333" t="s">
        <v>343</v>
      </c>
      <c r="E33" s="425" t="s">
        <v>189</v>
      </c>
      <c r="F33" s="404">
        <f>F29</f>
        <v>5.883</v>
      </c>
      <c r="G33" s="469"/>
      <c r="H33" s="426">
        <f>F33*G33</f>
        <v>0</v>
      </c>
      <c r="I33" s="427" t="s">
        <v>623</v>
      </c>
      <c r="J33" s="428"/>
      <c r="K33" s="429"/>
      <c r="L33" s="429"/>
      <c r="M33" s="429"/>
      <c r="N33" s="429"/>
      <c r="O33" s="429"/>
      <c r="P33" s="429"/>
      <c r="Q33" s="430"/>
      <c r="R33" s="430"/>
      <c r="S33" s="428"/>
      <c r="T33" s="430"/>
      <c r="U33" s="430"/>
      <c r="V33" s="430"/>
      <c r="W33" s="430"/>
    </row>
    <row r="34" spans="1:23" s="473" customFormat="1" ht="67.5" customHeight="1">
      <c r="A34" s="400"/>
      <c r="B34" s="401"/>
      <c r="C34" s="402"/>
      <c r="D34" s="348" t="s">
        <v>877</v>
      </c>
      <c r="E34" s="403"/>
      <c r="F34" s="404"/>
      <c r="G34" s="432"/>
      <c r="H34" s="416"/>
      <c r="I34" s="433"/>
      <c r="J34" s="434"/>
      <c r="K34" s="430"/>
      <c r="L34" s="435"/>
      <c r="M34" s="435"/>
      <c r="N34" s="435"/>
      <c r="O34" s="430"/>
      <c r="P34" s="430"/>
      <c r="Q34" s="430"/>
      <c r="R34" s="430"/>
      <c r="S34" s="436"/>
      <c r="T34" s="958"/>
      <c r="U34" s="430"/>
      <c r="V34" s="430"/>
      <c r="W34" s="430"/>
    </row>
    <row r="35" spans="1:23" s="473" customFormat="1" ht="15">
      <c r="A35" s="411">
        <v>7</v>
      </c>
      <c r="B35" s="412" t="s">
        <v>220</v>
      </c>
      <c r="C35" s="413" t="s">
        <v>310</v>
      </c>
      <c r="D35" s="414" t="s">
        <v>311</v>
      </c>
      <c r="E35" s="414" t="s">
        <v>189</v>
      </c>
      <c r="F35" s="415">
        <f>F36</f>
        <v>8.58</v>
      </c>
      <c r="G35" s="416">
        <f>SUM(H37:H40)/F35</f>
        <v>0</v>
      </c>
      <c r="H35" s="416">
        <f>F35*G35</f>
        <v>0</v>
      </c>
      <c r="I35" s="743" t="s">
        <v>625</v>
      </c>
      <c r="J35" s="434"/>
      <c r="K35" s="430"/>
      <c r="L35" s="430"/>
      <c r="M35" s="430"/>
      <c r="N35" s="430"/>
      <c r="O35" s="430"/>
      <c r="P35" s="430"/>
      <c r="Q35" s="430"/>
      <c r="R35" s="430"/>
      <c r="S35" s="430"/>
      <c r="T35" s="430"/>
      <c r="U35" s="430"/>
      <c r="V35" s="430"/>
      <c r="W35" s="430"/>
    </row>
    <row r="36" spans="1:23" s="473" customFormat="1" ht="13.5" customHeight="1">
      <c r="A36" s="492"/>
      <c r="B36" s="493"/>
      <c r="C36" s="493"/>
      <c r="D36" s="515" t="s">
        <v>762</v>
      </c>
      <c r="E36" s="857"/>
      <c r="F36" s="500">
        <f>8.58</f>
        <v>8.58</v>
      </c>
      <c r="G36" s="742"/>
      <c r="H36" s="742"/>
      <c r="I36" s="858"/>
      <c r="J36" s="430"/>
      <c r="K36" s="430"/>
      <c r="L36" s="437"/>
      <c r="M36" s="430"/>
      <c r="N36" s="430"/>
      <c r="O36" s="430"/>
      <c r="P36" s="430"/>
      <c r="Q36" s="430"/>
      <c r="R36" s="430"/>
      <c r="S36" s="430"/>
      <c r="T36" s="430"/>
      <c r="U36" s="430"/>
      <c r="V36" s="430"/>
      <c r="W36" s="430"/>
    </row>
    <row r="37" spans="1:23" s="473" customFormat="1" ht="27" customHeight="1">
      <c r="A37" s="423" t="s">
        <v>344</v>
      </c>
      <c r="B37" s="493"/>
      <c r="C37" s="424">
        <v>997013111</v>
      </c>
      <c r="D37" s="333" t="s">
        <v>313</v>
      </c>
      <c r="E37" s="425" t="s">
        <v>189</v>
      </c>
      <c r="F37" s="404">
        <f>F35</f>
        <v>8.58</v>
      </c>
      <c r="G37" s="469"/>
      <c r="H37" s="426">
        <f>F37*G37</f>
        <v>0</v>
      </c>
      <c r="I37" s="427" t="s">
        <v>623</v>
      </c>
      <c r="J37" s="428"/>
      <c r="K37" s="429"/>
      <c r="L37" s="429"/>
      <c r="M37" s="429"/>
      <c r="N37" s="429"/>
      <c r="O37" s="429"/>
      <c r="P37" s="429"/>
      <c r="Q37" s="430"/>
      <c r="R37" s="430"/>
      <c r="S37" s="431"/>
      <c r="T37" s="860"/>
      <c r="U37" s="430"/>
      <c r="V37" s="430"/>
      <c r="W37" s="430"/>
    </row>
    <row r="38" spans="1:23" s="473" customFormat="1" ht="13.5" customHeight="1">
      <c r="A38" s="423" t="s">
        <v>345</v>
      </c>
      <c r="B38" s="401"/>
      <c r="C38" s="424">
        <v>997006512</v>
      </c>
      <c r="D38" s="333" t="s">
        <v>315</v>
      </c>
      <c r="E38" s="425" t="s">
        <v>189</v>
      </c>
      <c r="F38" s="404">
        <f>F35</f>
        <v>8.58</v>
      </c>
      <c r="G38" s="469"/>
      <c r="H38" s="426">
        <f>F38*G38</f>
        <v>0</v>
      </c>
      <c r="I38" s="427" t="s">
        <v>623</v>
      </c>
      <c r="J38" s="428"/>
      <c r="K38" s="429"/>
      <c r="L38" s="429"/>
      <c r="M38" s="429"/>
      <c r="N38" s="429"/>
      <c r="O38" s="429"/>
      <c r="P38" s="429"/>
      <c r="Q38" s="430"/>
      <c r="R38" s="430"/>
      <c r="S38" s="431"/>
      <c r="T38" s="430"/>
      <c r="U38" s="430"/>
      <c r="V38" s="430"/>
      <c r="W38" s="430"/>
    </row>
    <row r="39" spans="1:23" s="473" customFormat="1" ht="27" customHeight="1">
      <c r="A39" s="423" t="s">
        <v>346</v>
      </c>
      <c r="B39" s="401"/>
      <c r="C39" s="424">
        <v>997006519</v>
      </c>
      <c r="D39" s="333" t="s">
        <v>317</v>
      </c>
      <c r="E39" s="425" t="s">
        <v>189</v>
      </c>
      <c r="F39" s="404">
        <f>F35*5</f>
        <v>42.9</v>
      </c>
      <c r="G39" s="469"/>
      <c r="H39" s="426">
        <f>F39*G39</f>
        <v>0</v>
      </c>
      <c r="I39" s="427" t="s">
        <v>623</v>
      </c>
      <c r="J39" s="428"/>
      <c r="K39" s="429"/>
      <c r="L39" s="429"/>
      <c r="M39" s="429"/>
      <c r="N39" s="429"/>
      <c r="O39" s="429"/>
      <c r="P39" s="429"/>
      <c r="Q39" s="430"/>
      <c r="R39" s="430"/>
      <c r="S39" s="431"/>
      <c r="T39" s="430"/>
      <c r="U39" s="430"/>
      <c r="V39" s="430"/>
      <c r="W39" s="430"/>
    </row>
    <row r="40" spans="1:23" s="473" customFormat="1" ht="27" customHeight="1">
      <c r="A40" s="423" t="s">
        <v>347</v>
      </c>
      <c r="B40" s="401"/>
      <c r="C40" s="424">
        <v>997013602</v>
      </c>
      <c r="D40" s="333" t="s">
        <v>318</v>
      </c>
      <c r="E40" s="425" t="s">
        <v>189</v>
      </c>
      <c r="F40" s="404">
        <f>F36</f>
        <v>8.58</v>
      </c>
      <c r="G40" s="469"/>
      <c r="H40" s="426">
        <f>F40*G40</f>
        <v>0</v>
      </c>
      <c r="I40" s="427" t="s">
        <v>623</v>
      </c>
      <c r="J40" s="428"/>
      <c r="K40" s="429"/>
      <c r="L40" s="429"/>
      <c r="M40" s="429"/>
      <c r="N40" s="429"/>
      <c r="O40" s="429"/>
      <c r="P40" s="429"/>
      <c r="Q40" s="430"/>
      <c r="R40" s="430"/>
      <c r="S40" s="431"/>
      <c r="T40" s="430"/>
      <c r="U40" s="430"/>
      <c r="V40" s="430"/>
      <c r="W40" s="430"/>
    </row>
    <row r="41" spans="1:23" s="473" customFormat="1" ht="67.5" customHeight="1">
      <c r="A41" s="400"/>
      <c r="B41" s="401"/>
      <c r="C41" s="402"/>
      <c r="D41" s="348" t="s">
        <v>877</v>
      </c>
      <c r="E41" s="403"/>
      <c r="F41" s="404"/>
      <c r="G41" s="405"/>
      <c r="H41" s="416"/>
      <c r="I41" s="433"/>
      <c r="J41" s="741"/>
      <c r="L41" s="747"/>
      <c r="M41" s="747"/>
      <c r="N41" s="747"/>
    </row>
    <row r="42" spans="1:23" ht="13.5" customHeight="1">
      <c r="A42" s="295"/>
      <c r="B42" s="296"/>
      <c r="C42" s="296" t="s">
        <v>245</v>
      </c>
      <c r="D42" s="296" t="s">
        <v>246</v>
      </c>
      <c r="E42" s="296"/>
      <c r="F42" s="297"/>
      <c r="G42" s="298"/>
      <c r="H42" s="298">
        <f>SUM(H43:H45)</f>
        <v>0</v>
      </c>
      <c r="I42" s="390"/>
    </row>
    <row r="43" spans="1:23" ht="27" customHeight="1">
      <c r="A43" s="326">
        <v>8</v>
      </c>
      <c r="B43" s="328">
        <v>221</v>
      </c>
      <c r="C43" s="328">
        <v>998225111</v>
      </c>
      <c r="D43" s="328" t="s">
        <v>307</v>
      </c>
      <c r="E43" s="328" t="s">
        <v>189</v>
      </c>
      <c r="F43" s="329">
        <v>6.0540000000000003</v>
      </c>
      <c r="G43" s="468"/>
      <c r="H43" s="330">
        <f>F43*G43</f>
        <v>0</v>
      </c>
      <c r="I43" s="331" t="s">
        <v>623</v>
      </c>
      <c r="J43" s="856"/>
    </row>
    <row r="44" spans="1:23" ht="13.5" customHeight="1">
      <c r="A44" s="326">
        <v>9</v>
      </c>
      <c r="B44" s="328" t="s">
        <v>249</v>
      </c>
      <c r="C44" s="328" t="s">
        <v>250</v>
      </c>
      <c r="D44" s="328" t="s">
        <v>251</v>
      </c>
      <c r="E44" s="328" t="s">
        <v>252</v>
      </c>
      <c r="F44" s="329">
        <f>F45</f>
        <v>10</v>
      </c>
      <c r="G44" s="468"/>
      <c r="H44" s="330">
        <f>F44*G44</f>
        <v>0</v>
      </c>
      <c r="I44" s="331" t="s">
        <v>623</v>
      </c>
    </row>
    <row r="45" spans="1:23" ht="27" customHeight="1">
      <c r="A45" s="440"/>
      <c r="B45" s="328"/>
      <c r="C45" s="328"/>
      <c r="D45" s="333" t="s">
        <v>272</v>
      </c>
      <c r="E45" s="328"/>
      <c r="F45" s="339">
        <v>10</v>
      </c>
      <c r="G45" s="330"/>
      <c r="H45" s="330"/>
      <c r="I45" s="331"/>
    </row>
    <row r="46" spans="1:23" ht="21" customHeight="1">
      <c r="A46" s="441"/>
      <c r="B46" s="442"/>
      <c r="C46" s="442"/>
      <c r="D46" s="442" t="s">
        <v>19</v>
      </c>
      <c r="E46" s="442"/>
      <c r="F46" s="443"/>
      <c r="G46" s="444"/>
      <c r="H46" s="444">
        <f>H9</f>
        <v>0</v>
      </c>
    </row>
    <row r="48" spans="1:23" ht="13.5" customHeight="1">
      <c r="A48" s="445" t="s">
        <v>102</v>
      </c>
      <c r="B48" s="446"/>
      <c r="C48" s="447"/>
      <c r="D48" s="448" t="s">
        <v>348</v>
      </c>
      <c r="E48" s="449"/>
      <c r="F48" s="450"/>
      <c r="G48" s="451"/>
      <c r="H48" s="452">
        <f>H46</f>
        <v>0</v>
      </c>
    </row>
    <row r="49" spans="1:9" ht="13.5" customHeight="1">
      <c r="A49" s="453"/>
      <c r="B49" s="454"/>
      <c r="C49" s="454"/>
      <c r="D49" s="455"/>
      <c r="E49" s="456"/>
      <c r="F49" s="457"/>
      <c r="G49" s="458"/>
      <c r="H49" s="459"/>
    </row>
    <row r="50" spans="1:9" s="279" customFormat="1" ht="11.25">
      <c r="A50" s="279" t="s">
        <v>31</v>
      </c>
    </row>
    <row r="51" spans="1:9" s="279" customFormat="1" ht="23.45" customHeight="1">
      <c r="A51" s="281" t="s">
        <v>103</v>
      </c>
      <c r="B51" s="460"/>
      <c r="C51" s="460"/>
      <c r="D51" s="460"/>
      <c r="E51" s="460"/>
      <c r="F51" s="460"/>
      <c r="G51" s="460"/>
    </row>
    <row r="52" spans="1:9" s="279" customFormat="1" ht="93.75" customHeight="1">
      <c r="A52" s="281" t="s">
        <v>104</v>
      </c>
      <c r="B52" s="224"/>
      <c r="C52" s="224"/>
      <c r="D52" s="224"/>
      <c r="E52" s="224"/>
      <c r="F52" s="224"/>
      <c r="G52" s="224"/>
    </row>
    <row r="53" spans="1:9" s="462" customFormat="1" ht="13.5" customHeight="1">
      <c r="A53" s="281" t="s">
        <v>78</v>
      </c>
      <c r="B53" s="460"/>
      <c r="C53" s="460"/>
      <c r="D53" s="460"/>
      <c r="E53" s="460"/>
      <c r="F53" s="460"/>
      <c r="G53" s="460"/>
      <c r="H53" s="461"/>
      <c r="I53" s="461"/>
    </row>
    <row r="54" spans="1:9" s="462" customFormat="1" ht="13.5" customHeight="1">
      <c r="A54" s="281" t="s">
        <v>79</v>
      </c>
      <c r="B54" s="460"/>
      <c r="C54" s="460"/>
      <c r="D54" s="460"/>
      <c r="E54" s="460"/>
      <c r="F54" s="460"/>
      <c r="G54" s="460"/>
      <c r="H54" s="461"/>
      <c r="I54" s="461"/>
    </row>
    <row r="55" spans="1:9" s="190" customFormat="1" ht="40.5" customHeight="1">
      <c r="A55" s="284" t="s">
        <v>883</v>
      </c>
      <c r="B55" s="284"/>
      <c r="C55" s="284"/>
      <c r="D55" s="284"/>
      <c r="E55" s="284"/>
      <c r="F55" s="284"/>
      <c r="G55" s="284"/>
      <c r="I55" s="191"/>
    </row>
    <row r="56" spans="1:9" s="462" customFormat="1" ht="40.5" customHeight="1">
      <c r="A56" s="463" t="s">
        <v>763</v>
      </c>
      <c r="B56" s="463"/>
      <c r="C56" s="463"/>
      <c r="D56" s="463"/>
      <c r="E56" s="463"/>
      <c r="F56" s="463"/>
      <c r="G56" s="463"/>
      <c r="H56" s="461"/>
      <c r="I56" s="461"/>
    </row>
  </sheetData>
  <sheetProtection algorithmName="SHA-512" hashValue="wF4MGR7nLxeSRKf8l8jDsmqFWu1ndwwyHGFBjZxfXwJ4li1WxwvgNtdRy+l5a+YfHwuuetC2XIkpQCK+HuCFmQ==" saltValue="oh5e30WemnmyYcXCuAMA2Q==" spinCount="100000" sheet="1" objects="1" scenarios="1"/>
  <mergeCells count="9">
    <mergeCell ref="A56:G56"/>
    <mergeCell ref="A54:G54"/>
    <mergeCell ref="A2:D2"/>
    <mergeCell ref="A3:D3"/>
    <mergeCell ref="A48:C48"/>
    <mergeCell ref="A51:G51"/>
    <mergeCell ref="A52:G52"/>
    <mergeCell ref="A53:G53"/>
    <mergeCell ref="A55:G55"/>
  </mergeCells>
  <printOptions horizontalCentered="1"/>
  <pageMargins left="0.39370078740157483" right="0.39370078740157483" top="0.59055118110236227" bottom="0.19685039370078741" header="0" footer="0"/>
  <pageSetup paperSize="9" scale="65" fitToHeight="99" orientation="portrait" r:id="rId1"/>
  <headerFooter alignWithMargins="0"/>
  <rowBreaks count="1" manualBreakCount="1">
    <brk id="48"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V166"/>
  <sheetViews>
    <sheetView zoomScaleNormal="100" workbookViewId="0"/>
  </sheetViews>
  <sheetFormatPr defaultColWidth="9" defaultRowHeight="12" customHeight="1"/>
  <cols>
    <col min="1" max="1" width="4.140625" style="108" customWidth="1"/>
    <col min="2" max="2" width="4.28515625" style="109" customWidth="1"/>
    <col min="3" max="3" width="13.5703125" style="109" customWidth="1"/>
    <col min="4" max="4" width="65" style="109" customWidth="1"/>
    <col min="5" max="5" width="6.7109375" style="109" customWidth="1"/>
    <col min="6" max="6" width="8.42578125" style="110" customWidth="1"/>
    <col min="7" max="7" width="10" style="111" customWidth="1"/>
    <col min="8" max="8" width="15.7109375" style="111" customWidth="1"/>
    <col min="9" max="10" width="17.5703125" style="85" customWidth="1"/>
    <col min="11" max="12" width="9" style="85"/>
    <col min="13" max="14" width="12.7109375" style="85" customWidth="1"/>
    <col min="15" max="15" width="10.85546875" style="85" customWidth="1"/>
    <col min="16" max="16" width="17.28515625" style="85" customWidth="1"/>
    <col min="17" max="17" width="15" style="85" customWidth="1"/>
    <col min="18" max="18" width="12.28515625" style="85" customWidth="1"/>
    <col min="19" max="19" width="13.85546875" style="85" customWidth="1"/>
    <col min="20" max="256" width="9" style="85"/>
    <col min="257" max="257" width="4.140625" style="85" customWidth="1"/>
    <col min="258" max="258" width="4.28515625" style="85" customWidth="1"/>
    <col min="259" max="259" width="13.5703125" style="85" customWidth="1"/>
    <col min="260" max="260" width="65" style="85" customWidth="1"/>
    <col min="261" max="261" width="6.7109375" style="85" customWidth="1"/>
    <col min="262" max="262" width="8.42578125" style="85" customWidth="1"/>
    <col min="263" max="263" width="10" style="85" customWidth="1"/>
    <col min="264" max="264" width="15.7109375" style="85" customWidth="1"/>
    <col min="265" max="265" width="17.5703125" style="85" customWidth="1"/>
    <col min="266" max="266" width="12.42578125" style="85" customWidth="1"/>
    <col min="267" max="268" width="9" style="85"/>
    <col min="269" max="270" width="12.7109375" style="85" customWidth="1"/>
    <col min="271" max="271" width="10.85546875" style="85" customWidth="1"/>
    <col min="272" max="272" width="17.28515625" style="85" customWidth="1"/>
    <col min="273" max="273" width="15" style="85" customWidth="1"/>
    <col min="274" max="274" width="12.28515625" style="85" customWidth="1"/>
    <col min="275" max="275" width="13.85546875" style="85" customWidth="1"/>
    <col min="276" max="512" width="9" style="85"/>
    <col min="513" max="513" width="4.140625" style="85" customWidth="1"/>
    <col min="514" max="514" width="4.28515625" style="85" customWidth="1"/>
    <col min="515" max="515" width="13.5703125" style="85" customWidth="1"/>
    <col min="516" max="516" width="65" style="85" customWidth="1"/>
    <col min="517" max="517" width="6.7109375" style="85" customWidth="1"/>
    <col min="518" max="518" width="8.42578125" style="85" customWidth="1"/>
    <col min="519" max="519" width="10" style="85" customWidth="1"/>
    <col min="520" max="520" width="15.7109375" style="85" customWidth="1"/>
    <col min="521" max="521" width="17.5703125" style="85" customWidth="1"/>
    <col min="522" max="522" width="12.42578125" style="85" customWidth="1"/>
    <col min="523" max="524" width="9" style="85"/>
    <col min="525" max="526" width="12.7109375" style="85" customWidth="1"/>
    <col min="527" max="527" width="10.85546875" style="85" customWidth="1"/>
    <col min="528" max="528" width="17.28515625" style="85" customWidth="1"/>
    <col min="529" max="529" width="15" style="85" customWidth="1"/>
    <col min="530" max="530" width="12.28515625" style="85" customWidth="1"/>
    <col min="531" max="531" width="13.85546875" style="85" customWidth="1"/>
    <col min="532" max="768" width="9" style="85"/>
    <col min="769" max="769" width="4.140625" style="85" customWidth="1"/>
    <col min="770" max="770" width="4.28515625" style="85" customWidth="1"/>
    <col min="771" max="771" width="13.5703125" style="85" customWidth="1"/>
    <col min="772" max="772" width="65" style="85" customWidth="1"/>
    <col min="773" max="773" width="6.7109375" style="85" customWidth="1"/>
    <col min="774" max="774" width="8.42578125" style="85" customWidth="1"/>
    <col min="775" max="775" width="10" style="85" customWidth="1"/>
    <col min="776" max="776" width="15.7109375" style="85" customWidth="1"/>
    <col min="777" max="777" width="17.5703125" style="85" customWidth="1"/>
    <col min="778" max="778" width="12.42578125" style="85" customWidth="1"/>
    <col min="779" max="780" width="9" style="85"/>
    <col min="781" max="782" width="12.7109375" style="85" customWidth="1"/>
    <col min="783" max="783" width="10.85546875" style="85" customWidth="1"/>
    <col min="784" max="784" width="17.28515625" style="85" customWidth="1"/>
    <col min="785" max="785" width="15" style="85" customWidth="1"/>
    <col min="786" max="786" width="12.28515625" style="85" customWidth="1"/>
    <col min="787" max="787" width="13.85546875" style="85" customWidth="1"/>
    <col min="788" max="1024" width="9" style="85"/>
    <col min="1025" max="1025" width="4.140625" style="85" customWidth="1"/>
    <col min="1026" max="1026" width="4.28515625" style="85" customWidth="1"/>
    <col min="1027" max="1027" width="13.5703125" style="85" customWidth="1"/>
    <col min="1028" max="1028" width="65" style="85" customWidth="1"/>
    <col min="1029" max="1029" width="6.7109375" style="85" customWidth="1"/>
    <col min="1030" max="1030" width="8.42578125" style="85" customWidth="1"/>
    <col min="1031" max="1031" width="10" style="85" customWidth="1"/>
    <col min="1032" max="1032" width="15.7109375" style="85" customWidth="1"/>
    <col min="1033" max="1033" width="17.5703125" style="85" customWidth="1"/>
    <col min="1034" max="1034" width="12.42578125" style="85" customWidth="1"/>
    <col min="1035" max="1036" width="9" style="85"/>
    <col min="1037" max="1038" width="12.7109375" style="85" customWidth="1"/>
    <col min="1039" max="1039" width="10.85546875" style="85" customWidth="1"/>
    <col min="1040" max="1040" width="17.28515625" style="85" customWidth="1"/>
    <col min="1041" max="1041" width="15" style="85" customWidth="1"/>
    <col min="1042" max="1042" width="12.28515625" style="85" customWidth="1"/>
    <col min="1043" max="1043" width="13.85546875" style="85" customWidth="1"/>
    <col min="1044" max="1280" width="9" style="85"/>
    <col min="1281" max="1281" width="4.140625" style="85" customWidth="1"/>
    <col min="1282" max="1282" width="4.28515625" style="85" customWidth="1"/>
    <col min="1283" max="1283" width="13.5703125" style="85" customWidth="1"/>
    <col min="1284" max="1284" width="65" style="85" customWidth="1"/>
    <col min="1285" max="1285" width="6.7109375" style="85" customWidth="1"/>
    <col min="1286" max="1286" width="8.42578125" style="85" customWidth="1"/>
    <col min="1287" max="1287" width="10" style="85" customWidth="1"/>
    <col min="1288" max="1288" width="15.7109375" style="85" customWidth="1"/>
    <col min="1289" max="1289" width="17.5703125" style="85" customWidth="1"/>
    <col min="1290" max="1290" width="12.42578125" style="85" customWidth="1"/>
    <col min="1291" max="1292" width="9" style="85"/>
    <col min="1293" max="1294" width="12.7109375" style="85" customWidth="1"/>
    <col min="1295" max="1295" width="10.85546875" style="85" customWidth="1"/>
    <col min="1296" max="1296" width="17.28515625" style="85" customWidth="1"/>
    <col min="1297" max="1297" width="15" style="85" customWidth="1"/>
    <col min="1298" max="1298" width="12.28515625" style="85" customWidth="1"/>
    <col min="1299" max="1299" width="13.85546875" style="85" customWidth="1"/>
    <col min="1300" max="1536" width="9" style="85"/>
    <col min="1537" max="1537" width="4.140625" style="85" customWidth="1"/>
    <col min="1538" max="1538" width="4.28515625" style="85" customWidth="1"/>
    <col min="1539" max="1539" width="13.5703125" style="85" customWidth="1"/>
    <col min="1540" max="1540" width="65" style="85" customWidth="1"/>
    <col min="1541" max="1541" width="6.7109375" style="85" customWidth="1"/>
    <col min="1542" max="1542" width="8.42578125" style="85" customWidth="1"/>
    <col min="1543" max="1543" width="10" style="85" customWidth="1"/>
    <col min="1544" max="1544" width="15.7109375" style="85" customWidth="1"/>
    <col min="1545" max="1545" width="17.5703125" style="85" customWidth="1"/>
    <col min="1546" max="1546" width="12.42578125" style="85" customWidth="1"/>
    <col min="1547" max="1548" width="9" style="85"/>
    <col min="1549" max="1550" width="12.7109375" style="85" customWidth="1"/>
    <col min="1551" max="1551" width="10.85546875" style="85" customWidth="1"/>
    <col min="1552" max="1552" width="17.28515625" style="85" customWidth="1"/>
    <col min="1553" max="1553" width="15" style="85" customWidth="1"/>
    <col min="1554" max="1554" width="12.28515625" style="85" customWidth="1"/>
    <col min="1555" max="1555" width="13.85546875" style="85" customWidth="1"/>
    <col min="1556" max="1792" width="9" style="85"/>
    <col min="1793" max="1793" width="4.140625" style="85" customWidth="1"/>
    <col min="1794" max="1794" width="4.28515625" style="85" customWidth="1"/>
    <col min="1795" max="1795" width="13.5703125" style="85" customWidth="1"/>
    <col min="1796" max="1796" width="65" style="85" customWidth="1"/>
    <col min="1797" max="1797" width="6.7109375" style="85" customWidth="1"/>
    <col min="1798" max="1798" width="8.42578125" style="85" customWidth="1"/>
    <col min="1799" max="1799" width="10" style="85" customWidth="1"/>
    <col min="1800" max="1800" width="15.7109375" style="85" customWidth="1"/>
    <col min="1801" max="1801" width="17.5703125" style="85" customWidth="1"/>
    <col min="1802" max="1802" width="12.42578125" style="85" customWidth="1"/>
    <col min="1803" max="1804" width="9" style="85"/>
    <col min="1805" max="1806" width="12.7109375" style="85" customWidth="1"/>
    <col min="1807" max="1807" width="10.85546875" style="85" customWidth="1"/>
    <col min="1808" max="1808" width="17.28515625" style="85" customWidth="1"/>
    <col min="1809" max="1809" width="15" style="85" customWidth="1"/>
    <col min="1810" max="1810" width="12.28515625" style="85" customWidth="1"/>
    <col min="1811" max="1811" width="13.85546875" style="85" customWidth="1"/>
    <col min="1812" max="2048" width="9" style="85"/>
    <col min="2049" max="2049" width="4.140625" style="85" customWidth="1"/>
    <col min="2050" max="2050" width="4.28515625" style="85" customWidth="1"/>
    <col min="2051" max="2051" width="13.5703125" style="85" customWidth="1"/>
    <col min="2052" max="2052" width="65" style="85" customWidth="1"/>
    <col min="2053" max="2053" width="6.7109375" style="85" customWidth="1"/>
    <col min="2054" max="2054" width="8.42578125" style="85" customWidth="1"/>
    <col min="2055" max="2055" width="10" style="85" customWidth="1"/>
    <col min="2056" max="2056" width="15.7109375" style="85" customWidth="1"/>
    <col min="2057" max="2057" width="17.5703125" style="85" customWidth="1"/>
    <col min="2058" max="2058" width="12.42578125" style="85" customWidth="1"/>
    <col min="2059" max="2060" width="9" style="85"/>
    <col min="2061" max="2062" width="12.7109375" style="85" customWidth="1"/>
    <col min="2063" max="2063" width="10.85546875" style="85" customWidth="1"/>
    <col min="2064" max="2064" width="17.28515625" style="85" customWidth="1"/>
    <col min="2065" max="2065" width="15" style="85" customWidth="1"/>
    <col min="2066" max="2066" width="12.28515625" style="85" customWidth="1"/>
    <col min="2067" max="2067" width="13.85546875" style="85" customWidth="1"/>
    <col min="2068" max="2304" width="9" style="85"/>
    <col min="2305" max="2305" width="4.140625" style="85" customWidth="1"/>
    <col min="2306" max="2306" width="4.28515625" style="85" customWidth="1"/>
    <col min="2307" max="2307" width="13.5703125" style="85" customWidth="1"/>
    <col min="2308" max="2308" width="65" style="85" customWidth="1"/>
    <col min="2309" max="2309" width="6.7109375" style="85" customWidth="1"/>
    <col min="2310" max="2310" width="8.42578125" style="85" customWidth="1"/>
    <col min="2311" max="2311" width="10" style="85" customWidth="1"/>
    <col min="2312" max="2312" width="15.7109375" style="85" customWidth="1"/>
    <col min="2313" max="2313" width="17.5703125" style="85" customWidth="1"/>
    <col min="2314" max="2314" width="12.42578125" style="85" customWidth="1"/>
    <col min="2315" max="2316" width="9" style="85"/>
    <col min="2317" max="2318" width="12.7109375" style="85" customWidth="1"/>
    <col min="2319" max="2319" width="10.85546875" style="85" customWidth="1"/>
    <col min="2320" max="2320" width="17.28515625" style="85" customWidth="1"/>
    <col min="2321" max="2321" width="15" style="85" customWidth="1"/>
    <col min="2322" max="2322" width="12.28515625" style="85" customWidth="1"/>
    <col min="2323" max="2323" width="13.85546875" style="85" customWidth="1"/>
    <col min="2324" max="2560" width="9" style="85"/>
    <col min="2561" max="2561" width="4.140625" style="85" customWidth="1"/>
    <col min="2562" max="2562" width="4.28515625" style="85" customWidth="1"/>
    <col min="2563" max="2563" width="13.5703125" style="85" customWidth="1"/>
    <col min="2564" max="2564" width="65" style="85" customWidth="1"/>
    <col min="2565" max="2565" width="6.7109375" style="85" customWidth="1"/>
    <col min="2566" max="2566" width="8.42578125" style="85" customWidth="1"/>
    <col min="2567" max="2567" width="10" style="85" customWidth="1"/>
    <col min="2568" max="2568" width="15.7109375" style="85" customWidth="1"/>
    <col min="2569" max="2569" width="17.5703125" style="85" customWidth="1"/>
    <col min="2570" max="2570" width="12.42578125" style="85" customWidth="1"/>
    <col min="2571" max="2572" width="9" style="85"/>
    <col min="2573" max="2574" width="12.7109375" style="85" customWidth="1"/>
    <col min="2575" max="2575" width="10.85546875" style="85" customWidth="1"/>
    <col min="2576" max="2576" width="17.28515625" style="85" customWidth="1"/>
    <col min="2577" max="2577" width="15" style="85" customWidth="1"/>
    <col min="2578" max="2578" width="12.28515625" style="85" customWidth="1"/>
    <col min="2579" max="2579" width="13.85546875" style="85" customWidth="1"/>
    <col min="2580" max="2816" width="9" style="85"/>
    <col min="2817" max="2817" width="4.140625" style="85" customWidth="1"/>
    <col min="2818" max="2818" width="4.28515625" style="85" customWidth="1"/>
    <col min="2819" max="2819" width="13.5703125" style="85" customWidth="1"/>
    <col min="2820" max="2820" width="65" style="85" customWidth="1"/>
    <col min="2821" max="2821" width="6.7109375" style="85" customWidth="1"/>
    <col min="2822" max="2822" width="8.42578125" style="85" customWidth="1"/>
    <col min="2823" max="2823" width="10" style="85" customWidth="1"/>
    <col min="2824" max="2824" width="15.7109375" style="85" customWidth="1"/>
    <col min="2825" max="2825" width="17.5703125" style="85" customWidth="1"/>
    <col min="2826" max="2826" width="12.42578125" style="85" customWidth="1"/>
    <col min="2827" max="2828" width="9" style="85"/>
    <col min="2829" max="2830" width="12.7109375" style="85" customWidth="1"/>
    <col min="2831" max="2831" width="10.85546875" style="85" customWidth="1"/>
    <col min="2832" max="2832" width="17.28515625" style="85" customWidth="1"/>
    <col min="2833" max="2833" width="15" style="85" customWidth="1"/>
    <col min="2834" max="2834" width="12.28515625" style="85" customWidth="1"/>
    <col min="2835" max="2835" width="13.85546875" style="85" customWidth="1"/>
    <col min="2836" max="3072" width="9" style="85"/>
    <col min="3073" max="3073" width="4.140625" style="85" customWidth="1"/>
    <col min="3074" max="3074" width="4.28515625" style="85" customWidth="1"/>
    <col min="3075" max="3075" width="13.5703125" style="85" customWidth="1"/>
    <col min="3076" max="3076" width="65" style="85" customWidth="1"/>
    <col min="3077" max="3077" width="6.7109375" style="85" customWidth="1"/>
    <col min="3078" max="3078" width="8.42578125" style="85" customWidth="1"/>
    <col min="3079" max="3079" width="10" style="85" customWidth="1"/>
    <col min="3080" max="3080" width="15.7109375" style="85" customWidth="1"/>
    <col min="3081" max="3081" width="17.5703125" style="85" customWidth="1"/>
    <col min="3082" max="3082" width="12.42578125" style="85" customWidth="1"/>
    <col min="3083" max="3084" width="9" style="85"/>
    <col min="3085" max="3086" width="12.7109375" style="85" customWidth="1"/>
    <col min="3087" max="3087" width="10.85546875" style="85" customWidth="1"/>
    <col min="3088" max="3088" width="17.28515625" style="85" customWidth="1"/>
    <col min="3089" max="3089" width="15" style="85" customWidth="1"/>
    <col min="3090" max="3090" width="12.28515625" style="85" customWidth="1"/>
    <col min="3091" max="3091" width="13.85546875" style="85" customWidth="1"/>
    <col min="3092" max="3328" width="9" style="85"/>
    <col min="3329" max="3329" width="4.140625" style="85" customWidth="1"/>
    <col min="3330" max="3330" width="4.28515625" style="85" customWidth="1"/>
    <col min="3331" max="3331" width="13.5703125" style="85" customWidth="1"/>
    <col min="3332" max="3332" width="65" style="85" customWidth="1"/>
    <col min="3333" max="3333" width="6.7109375" style="85" customWidth="1"/>
    <col min="3334" max="3334" width="8.42578125" style="85" customWidth="1"/>
    <col min="3335" max="3335" width="10" style="85" customWidth="1"/>
    <col min="3336" max="3336" width="15.7109375" style="85" customWidth="1"/>
    <col min="3337" max="3337" width="17.5703125" style="85" customWidth="1"/>
    <col min="3338" max="3338" width="12.42578125" style="85" customWidth="1"/>
    <col min="3339" max="3340" width="9" style="85"/>
    <col min="3341" max="3342" width="12.7109375" style="85" customWidth="1"/>
    <col min="3343" max="3343" width="10.85546875" style="85" customWidth="1"/>
    <col min="3344" max="3344" width="17.28515625" style="85" customWidth="1"/>
    <col min="3345" max="3345" width="15" style="85" customWidth="1"/>
    <col min="3346" max="3346" width="12.28515625" style="85" customWidth="1"/>
    <col min="3347" max="3347" width="13.85546875" style="85" customWidth="1"/>
    <col min="3348" max="3584" width="9" style="85"/>
    <col min="3585" max="3585" width="4.140625" style="85" customWidth="1"/>
    <col min="3586" max="3586" width="4.28515625" style="85" customWidth="1"/>
    <col min="3587" max="3587" width="13.5703125" style="85" customWidth="1"/>
    <col min="3588" max="3588" width="65" style="85" customWidth="1"/>
    <col min="3589" max="3589" width="6.7109375" style="85" customWidth="1"/>
    <col min="3590" max="3590" width="8.42578125" style="85" customWidth="1"/>
    <col min="3591" max="3591" width="10" style="85" customWidth="1"/>
    <col min="3592" max="3592" width="15.7109375" style="85" customWidth="1"/>
    <col min="3593" max="3593" width="17.5703125" style="85" customWidth="1"/>
    <col min="3594" max="3594" width="12.42578125" style="85" customWidth="1"/>
    <col min="3595" max="3596" width="9" style="85"/>
    <col min="3597" max="3598" width="12.7109375" style="85" customWidth="1"/>
    <col min="3599" max="3599" width="10.85546875" style="85" customWidth="1"/>
    <col min="3600" max="3600" width="17.28515625" style="85" customWidth="1"/>
    <col min="3601" max="3601" width="15" style="85" customWidth="1"/>
    <col min="3602" max="3602" width="12.28515625" style="85" customWidth="1"/>
    <col min="3603" max="3603" width="13.85546875" style="85" customWidth="1"/>
    <col min="3604" max="3840" width="9" style="85"/>
    <col min="3841" max="3841" width="4.140625" style="85" customWidth="1"/>
    <col min="3842" max="3842" width="4.28515625" style="85" customWidth="1"/>
    <col min="3843" max="3843" width="13.5703125" style="85" customWidth="1"/>
    <col min="3844" max="3844" width="65" style="85" customWidth="1"/>
    <col min="3845" max="3845" width="6.7109375" style="85" customWidth="1"/>
    <col min="3846" max="3846" width="8.42578125" style="85" customWidth="1"/>
    <col min="3847" max="3847" width="10" style="85" customWidth="1"/>
    <col min="3848" max="3848" width="15.7109375" style="85" customWidth="1"/>
    <col min="3849" max="3849" width="17.5703125" style="85" customWidth="1"/>
    <col min="3850" max="3850" width="12.42578125" style="85" customWidth="1"/>
    <col min="3851" max="3852" width="9" style="85"/>
    <col min="3853" max="3854" width="12.7109375" style="85" customWidth="1"/>
    <col min="3855" max="3855" width="10.85546875" style="85" customWidth="1"/>
    <col min="3856" max="3856" width="17.28515625" style="85" customWidth="1"/>
    <col min="3857" max="3857" width="15" style="85" customWidth="1"/>
    <col min="3858" max="3858" width="12.28515625" style="85" customWidth="1"/>
    <col min="3859" max="3859" width="13.85546875" style="85" customWidth="1"/>
    <col min="3860" max="4096" width="9" style="85"/>
    <col min="4097" max="4097" width="4.140625" style="85" customWidth="1"/>
    <col min="4098" max="4098" width="4.28515625" style="85" customWidth="1"/>
    <col min="4099" max="4099" width="13.5703125" style="85" customWidth="1"/>
    <col min="4100" max="4100" width="65" style="85" customWidth="1"/>
    <col min="4101" max="4101" width="6.7109375" style="85" customWidth="1"/>
    <col min="4102" max="4102" width="8.42578125" style="85" customWidth="1"/>
    <col min="4103" max="4103" width="10" style="85" customWidth="1"/>
    <col min="4104" max="4104" width="15.7109375" style="85" customWidth="1"/>
    <col min="4105" max="4105" width="17.5703125" style="85" customWidth="1"/>
    <col min="4106" max="4106" width="12.42578125" style="85" customWidth="1"/>
    <col min="4107" max="4108" width="9" style="85"/>
    <col min="4109" max="4110" width="12.7109375" style="85" customWidth="1"/>
    <col min="4111" max="4111" width="10.85546875" style="85" customWidth="1"/>
    <col min="4112" max="4112" width="17.28515625" style="85" customWidth="1"/>
    <col min="4113" max="4113" width="15" style="85" customWidth="1"/>
    <col min="4114" max="4114" width="12.28515625" style="85" customWidth="1"/>
    <col min="4115" max="4115" width="13.85546875" style="85" customWidth="1"/>
    <col min="4116" max="4352" width="9" style="85"/>
    <col min="4353" max="4353" width="4.140625" style="85" customWidth="1"/>
    <col min="4354" max="4354" width="4.28515625" style="85" customWidth="1"/>
    <col min="4355" max="4355" width="13.5703125" style="85" customWidth="1"/>
    <col min="4356" max="4356" width="65" style="85" customWidth="1"/>
    <col min="4357" max="4357" width="6.7109375" style="85" customWidth="1"/>
    <col min="4358" max="4358" width="8.42578125" style="85" customWidth="1"/>
    <col min="4359" max="4359" width="10" style="85" customWidth="1"/>
    <col min="4360" max="4360" width="15.7109375" style="85" customWidth="1"/>
    <col min="4361" max="4361" width="17.5703125" style="85" customWidth="1"/>
    <col min="4362" max="4362" width="12.42578125" style="85" customWidth="1"/>
    <col min="4363" max="4364" width="9" style="85"/>
    <col min="4365" max="4366" width="12.7109375" style="85" customWidth="1"/>
    <col min="4367" max="4367" width="10.85546875" style="85" customWidth="1"/>
    <col min="4368" max="4368" width="17.28515625" style="85" customWidth="1"/>
    <col min="4369" max="4369" width="15" style="85" customWidth="1"/>
    <col min="4370" max="4370" width="12.28515625" style="85" customWidth="1"/>
    <col min="4371" max="4371" width="13.85546875" style="85" customWidth="1"/>
    <col min="4372" max="4608" width="9" style="85"/>
    <col min="4609" max="4609" width="4.140625" style="85" customWidth="1"/>
    <col min="4610" max="4610" width="4.28515625" style="85" customWidth="1"/>
    <col min="4611" max="4611" width="13.5703125" style="85" customWidth="1"/>
    <col min="4612" max="4612" width="65" style="85" customWidth="1"/>
    <col min="4613" max="4613" width="6.7109375" style="85" customWidth="1"/>
    <col min="4614" max="4614" width="8.42578125" style="85" customWidth="1"/>
    <col min="4615" max="4615" width="10" style="85" customWidth="1"/>
    <col min="4616" max="4616" width="15.7109375" style="85" customWidth="1"/>
    <col min="4617" max="4617" width="17.5703125" style="85" customWidth="1"/>
    <col min="4618" max="4618" width="12.42578125" style="85" customWidth="1"/>
    <col min="4619" max="4620" width="9" style="85"/>
    <col min="4621" max="4622" width="12.7109375" style="85" customWidth="1"/>
    <col min="4623" max="4623" width="10.85546875" style="85" customWidth="1"/>
    <col min="4624" max="4624" width="17.28515625" style="85" customWidth="1"/>
    <col min="4625" max="4625" width="15" style="85" customWidth="1"/>
    <col min="4626" max="4626" width="12.28515625" style="85" customWidth="1"/>
    <col min="4627" max="4627" width="13.85546875" style="85" customWidth="1"/>
    <col min="4628" max="4864" width="9" style="85"/>
    <col min="4865" max="4865" width="4.140625" style="85" customWidth="1"/>
    <col min="4866" max="4866" width="4.28515625" style="85" customWidth="1"/>
    <col min="4867" max="4867" width="13.5703125" style="85" customWidth="1"/>
    <col min="4868" max="4868" width="65" style="85" customWidth="1"/>
    <col min="4869" max="4869" width="6.7109375" style="85" customWidth="1"/>
    <col min="4870" max="4870" width="8.42578125" style="85" customWidth="1"/>
    <col min="4871" max="4871" width="10" style="85" customWidth="1"/>
    <col min="4872" max="4872" width="15.7109375" style="85" customWidth="1"/>
    <col min="4873" max="4873" width="17.5703125" style="85" customWidth="1"/>
    <col min="4874" max="4874" width="12.42578125" style="85" customWidth="1"/>
    <col min="4875" max="4876" width="9" style="85"/>
    <col min="4877" max="4878" width="12.7109375" style="85" customWidth="1"/>
    <col min="4879" max="4879" width="10.85546875" style="85" customWidth="1"/>
    <col min="4880" max="4880" width="17.28515625" style="85" customWidth="1"/>
    <col min="4881" max="4881" width="15" style="85" customWidth="1"/>
    <col min="4882" max="4882" width="12.28515625" style="85" customWidth="1"/>
    <col min="4883" max="4883" width="13.85546875" style="85" customWidth="1"/>
    <col min="4884" max="5120" width="9" style="85"/>
    <col min="5121" max="5121" width="4.140625" style="85" customWidth="1"/>
    <col min="5122" max="5122" width="4.28515625" style="85" customWidth="1"/>
    <col min="5123" max="5123" width="13.5703125" style="85" customWidth="1"/>
    <col min="5124" max="5124" width="65" style="85" customWidth="1"/>
    <col min="5125" max="5125" width="6.7109375" style="85" customWidth="1"/>
    <col min="5126" max="5126" width="8.42578125" style="85" customWidth="1"/>
    <col min="5127" max="5127" width="10" style="85" customWidth="1"/>
    <col min="5128" max="5128" width="15.7109375" style="85" customWidth="1"/>
    <col min="5129" max="5129" width="17.5703125" style="85" customWidth="1"/>
    <col min="5130" max="5130" width="12.42578125" style="85" customWidth="1"/>
    <col min="5131" max="5132" width="9" style="85"/>
    <col min="5133" max="5134" width="12.7109375" style="85" customWidth="1"/>
    <col min="5135" max="5135" width="10.85546875" style="85" customWidth="1"/>
    <col min="5136" max="5136" width="17.28515625" style="85" customWidth="1"/>
    <col min="5137" max="5137" width="15" style="85" customWidth="1"/>
    <col min="5138" max="5138" width="12.28515625" style="85" customWidth="1"/>
    <col min="5139" max="5139" width="13.85546875" style="85" customWidth="1"/>
    <col min="5140" max="5376" width="9" style="85"/>
    <col min="5377" max="5377" width="4.140625" style="85" customWidth="1"/>
    <col min="5378" max="5378" width="4.28515625" style="85" customWidth="1"/>
    <col min="5379" max="5379" width="13.5703125" style="85" customWidth="1"/>
    <col min="5380" max="5380" width="65" style="85" customWidth="1"/>
    <col min="5381" max="5381" width="6.7109375" style="85" customWidth="1"/>
    <col min="5382" max="5382" width="8.42578125" style="85" customWidth="1"/>
    <col min="5383" max="5383" width="10" style="85" customWidth="1"/>
    <col min="5384" max="5384" width="15.7109375" style="85" customWidth="1"/>
    <col min="5385" max="5385" width="17.5703125" style="85" customWidth="1"/>
    <col min="5386" max="5386" width="12.42578125" style="85" customWidth="1"/>
    <col min="5387" max="5388" width="9" style="85"/>
    <col min="5389" max="5390" width="12.7109375" style="85" customWidth="1"/>
    <col min="5391" max="5391" width="10.85546875" style="85" customWidth="1"/>
    <col min="5392" max="5392" width="17.28515625" style="85" customWidth="1"/>
    <col min="5393" max="5393" width="15" style="85" customWidth="1"/>
    <col min="5394" max="5394" width="12.28515625" style="85" customWidth="1"/>
    <col min="5395" max="5395" width="13.85546875" style="85" customWidth="1"/>
    <col min="5396" max="5632" width="9" style="85"/>
    <col min="5633" max="5633" width="4.140625" style="85" customWidth="1"/>
    <col min="5634" max="5634" width="4.28515625" style="85" customWidth="1"/>
    <col min="5635" max="5635" width="13.5703125" style="85" customWidth="1"/>
    <col min="5636" max="5636" width="65" style="85" customWidth="1"/>
    <col min="5637" max="5637" width="6.7109375" style="85" customWidth="1"/>
    <col min="5638" max="5638" width="8.42578125" style="85" customWidth="1"/>
    <col min="5639" max="5639" width="10" style="85" customWidth="1"/>
    <col min="5640" max="5640" width="15.7109375" style="85" customWidth="1"/>
    <col min="5641" max="5641" width="17.5703125" style="85" customWidth="1"/>
    <col min="5642" max="5642" width="12.42578125" style="85" customWidth="1"/>
    <col min="5643" max="5644" width="9" style="85"/>
    <col min="5645" max="5646" width="12.7109375" style="85" customWidth="1"/>
    <col min="5647" max="5647" width="10.85546875" style="85" customWidth="1"/>
    <col min="5648" max="5648" width="17.28515625" style="85" customWidth="1"/>
    <col min="5649" max="5649" width="15" style="85" customWidth="1"/>
    <col min="5650" max="5650" width="12.28515625" style="85" customWidth="1"/>
    <col min="5651" max="5651" width="13.85546875" style="85" customWidth="1"/>
    <col min="5652" max="5888" width="9" style="85"/>
    <col min="5889" max="5889" width="4.140625" style="85" customWidth="1"/>
    <col min="5890" max="5890" width="4.28515625" style="85" customWidth="1"/>
    <col min="5891" max="5891" width="13.5703125" style="85" customWidth="1"/>
    <col min="5892" max="5892" width="65" style="85" customWidth="1"/>
    <col min="5893" max="5893" width="6.7109375" style="85" customWidth="1"/>
    <col min="5894" max="5894" width="8.42578125" style="85" customWidth="1"/>
    <col min="5895" max="5895" width="10" style="85" customWidth="1"/>
    <col min="5896" max="5896" width="15.7109375" style="85" customWidth="1"/>
    <col min="5897" max="5897" width="17.5703125" style="85" customWidth="1"/>
    <col min="5898" max="5898" width="12.42578125" style="85" customWidth="1"/>
    <col min="5899" max="5900" width="9" style="85"/>
    <col min="5901" max="5902" width="12.7109375" style="85" customWidth="1"/>
    <col min="5903" max="5903" width="10.85546875" style="85" customWidth="1"/>
    <col min="5904" max="5904" width="17.28515625" style="85" customWidth="1"/>
    <col min="5905" max="5905" width="15" style="85" customWidth="1"/>
    <col min="5906" max="5906" width="12.28515625" style="85" customWidth="1"/>
    <col min="5907" max="5907" width="13.85546875" style="85" customWidth="1"/>
    <col min="5908" max="6144" width="9" style="85"/>
    <col min="6145" max="6145" width="4.140625" style="85" customWidth="1"/>
    <col min="6146" max="6146" width="4.28515625" style="85" customWidth="1"/>
    <col min="6147" max="6147" width="13.5703125" style="85" customWidth="1"/>
    <col min="6148" max="6148" width="65" style="85" customWidth="1"/>
    <col min="6149" max="6149" width="6.7109375" style="85" customWidth="1"/>
    <col min="6150" max="6150" width="8.42578125" style="85" customWidth="1"/>
    <col min="6151" max="6151" width="10" style="85" customWidth="1"/>
    <col min="6152" max="6152" width="15.7109375" style="85" customWidth="1"/>
    <col min="6153" max="6153" width="17.5703125" style="85" customWidth="1"/>
    <col min="6154" max="6154" width="12.42578125" style="85" customWidth="1"/>
    <col min="6155" max="6156" width="9" style="85"/>
    <col min="6157" max="6158" width="12.7109375" style="85" customWidth="1"/>
    <col min="6159" max="6159" width="10.85546875" style="85" customWidth="1"/>
    <col min="6160" max="6160" width="17.28515625" style="85" customWidth="1"/>
    <col min="6161" max="6161" width="15" style="85" customWidth="1"/>
    <col min="6162" max="6162" width="12.28515625" style="85" customWidth="1"/>
    <col min="6163" max="6163" width="13.85546875" style="85" customWidth="1"/>
    <col min="6164" max="6400" width="9" style="85"/>
    <col min="6401" max="6401" width="4.140625" style="85" customWidth="1"/>
    <col min="6402" max="6402" width="4.28515625" style="85" customWidth="1"/>
    <col min="6403" max="6403" width="13.5703125" style="85" customWidth="1"/>
    <col min="6404" max="6404" width="65" style="85" customWidth="1"/>
    <col min="6405" max="6405" width="6.7109375" style="85" customWidth="1"/>
    <col min="6406" max="6406" width="8.42578125" style="85" customWidth="1"/>
    <col min="6407" max="6407" width="10" style="85" customWidth="1"/>
    <col min="6408" max="6408" width="15.7109375" style="85" customWidth="1"/>
    <col min="6409" max="6409" width="17.5703125" style="85" customWidth="1"/>
    <col min="6410" max="6410" width="12.42578125" style="85" customWidth="1"/>
    <col min="6411" max="6412" width="9" style="85"/>
    <col min="6413" max="6414" width="12.7109375" style="85" customWidth="1"/>
    <col min="6415" max="6415" width="10.85546875" style="85" customWidth="1"/>
    <col min="6416" max="6416" width="17.28515625" style="85" customWidth="1"/>
    <col min="6417" max="6417" width="15" style="85" customWidth="1"/>
    <col min="6418" max="6418" width="12.28515625" style="85" customWidth="1"/>
    <col min="6419" max="6419" width="13.85546875" style="85" customWidth="1"/>
    <col min="6420" max="6656" width="9" style="85"/>
    <col min="6657" max="6657" width="4.140625" style="85" customWidth="1"/>
    <col min="6658" max="6658" width="4.28515625" style="85" customWidth="1"/>
    <col min="6659" max="6659" width="13.5703125" style="85" customWidth="1"/>
    <col min="6660" max="6660" width="65" style="85" customWidth="1"/>
    <col min="6661" max="6661" width="6.7109375" style="85" customWidth="1"/>
    <col min="6662" max="6662" width="8.42578125" style="85" customWidth="1"/>
    <col min="6663" max="6663" width="10" style="85" customWidth="1"/>
    <col min="6664" max="6664" width="15.7109375" style="85" customWidth="1"/>
    <col min="6665" max="6665" width="17.5703125" style="85" customWidth="1"/>
    <col min="6666" max="6666" width="12.42578125" style="85" customWidth="1"/>
    <col min="6667" max="6668" width="9" style="85"/>
    <col min="6669" max="6670" width="12.7109375" style="85" customWidth="1"/>
    <col min="6671" max="6671" width="10.85546875" style="85" customWidth="1"/>
    <col min="6672" max="6672" width="17.28515625" style="85" customWidth="1"/>
    <col min="6673" max="6673" width="15" style="85" customWidth="1"/>
    <col min="6674" max="6674" width="12.28515625" style="85" customWidth="1"/>
    <col min="6675" max="6675" width="13.85546875" style="85" customWidth="1"/>
    <col min="6676" max="6912" width="9" style="85"/>
    <col min="6913" max="6913" width="4.140625" style="85" customWidth="1"/>
    <col min="6914" max="6914" width="4.28515625" style="85" customWidth="1"/>
    <col min="6915" max="6915" width="13.5703125" style="85" customWidth="1"/>
    <col min="6916" max="6916" width="65" style="85" customWidth="1"/>
    <col min="6917" max="6917" width="6.7109375" style="85" customWidth="1"/>
    <col min="6918" max="6918" width="8.42578125" style="85" customWidth="1"/>
    <col min="6919" max="6919" width="10" style="85" customWidth="1"/>
    <col min="6920" max="6920" width="15.7109375" style="85" customWidth="1"/>
    <col min="6921" max="6921" width="17.5703125" style="85" customWidth="1"/>
    <col min="6922" max="6922" width="12.42578125" style="85" customWidth="1"/>
    <col min="6923" max="6924" width="9" style="85"/>
    <col min="6925" max="6926" width="12.7109375" style="85" customWidth="1"/>
    <col min="6927" max="6927" width="10.85546875" style="85" customWidth="1"/>
    <col min="6928" max="6928" width="17.28515625" style="85" customWidth="1"/>
    <col min="6929" max="6929" width="15" style="85" customWidth="1"/>
    <col min="6930" max="6930" width="12.28515625" style="85" customWidth="1"/>
    <col min="6931" max="6931" width="13.85546875" style="85" customWidth="1"/>
    <col min="6932" max="7168" width="9" style="85"/>
    <col min="7169" max="7169" width="4.140625" style="85" customWidth="1"/>
    <col min="7170" max="7170" width="4.28515625" style="85" customWidth="1"/>
    <col min="7171" max="7171" width="13.5703125" style="85" customWidth="1"/>
    <col min="7172" max="7172" width="65" style="85" customWidth="1"/>
    <col min="7173" max="7173" width="6.7109375" style="85" customWidth="1"/>
    <col min="7174" max="7174" width="8.42578125" style="85" customWidth="1"/>
    <col min="7175" max="7175" width="10" style="85" customWidth="1"/>
    <col min="7176" max="7176" width="15.7109375" style="85" customWidth="1"/>
    <col min="7177" max="7177" width="17.5703125" style="85" customWidth="1"/>
    <col min="7178" max="7178" width="12.42578125" style="85" customWidth="1"/>
    <col min="7179" max="7180" width="9" style="85"/>
    <col min="7181" max="7182" width="12.7109375" style="85" customWidth="1"/>
    <col min="7183" max="7183" width="10.85546875" style="85" customWidth="1"/>
    <col min="7184" max="7184" width="17.28515625" style="85" customWidth="1"/>
    <col min="7185" max="7185" width="15" style="85" customWidth="1"/>
    <col min="7186" max="7186" width="12.28515625" style="85" customWidth="1"/>
    <col min="7187" max="7187" width="13.85546875" style="85" customWidth="1"/>
    <col min="7188" max="7424" width="9" style="85"/>
    <col min="7425" max="7425" width="4.140625" style="85" customWidth="1"/>
    <col min="7426" max="7426" width="4.28515625" style="85" customWidth="1"/>
    <col min="7427" max="7427" width="13.5703125" style="85" customWidth="1"/>
    <col min="7428" max="7428" width="65" style="85" customWidth="1"/>
    <col min="7429" max="7429" width="6.7109375" style="85" customWidth="1"/>
    <col min="7430" max="7430" width="8.42578125" style="85" customWidth="1"/>
    <col min="7431" max="7431" width="10" style="85" customWidth="1"/>
    <col min="7432" max="7432" width="15.7109375" style="85" customWidth="1"/>
    <col min="7433" max="7433" width="17.5703125" style="85" customWidth="1"/>
    <col min="7434" max="7434" width="12.42578125" style="85" customWidth="1"/>
    <col min="7435" max="7436" width="9" style="85"/>
    <col min="7437" max="7438" width="12.7109375" style="85" customWidth="1"/>
    <col min="7439" max="7439" width="10.85546875" style="85" customWidth="1"/>
    <col min="7440" max="7440" width="17.28515625" style="85" customWidth="1"/>
    <col min="7441" max="7441" width="15" style="85" customWidth="1"/>
    <col min="7442" max="7442" width="12.28515625" style="85" customWidth="1"/>
    <col min="7443" max="7443" width="13.85546875" style="85" customWidth="1"/>
    <col min="7444" max="7680" width="9" style="85"/>
    <col min="7681" max="7681" width="4.140625" style="85" customWidth="1"/>
    <col min="7682" max="7682" width="4.28515625" style="85" customWidth="1"/>
    <col min="7683" max="7683" width="13.5703125" style="85" customWidth="1"/>
    <col min="7684" max="7684" width="65" style="85" customWidth="1"/>
    <col min="7685" max="7685" width="6.7109375" style="85" customWidth="1"/>
    <col min="7686" max="7686" width="8.42578125" style="85" customWidth="1"/>
    <col min="7687" max="7687" width="10" style="85" customWidth="1"/>
    <col min="7688" max="7688" width="15.7109375" style="85" customWidth="1"/>
    <col min="7689" max="7689" width="17.5703125" style="85" customWidth="1"/>
    <col min="7690" max="7690" width="12.42578125" style="85" customWidth="1"/>
    <col min="7691" max="7692" width="9" style="85"/>
    <col min="7693" max="7694" width="12.7109375" style="85" customWidth="1"/>
    <col min="7695" max="7695" width="10.85546875" style="85" customWidth="1"/>
    <col min="7696" max="7696" width="17.28515625" style="85" customWidth="1"/>
    <col min="7697" max="7697" width="15" style="85" customWidth="1"/>
    <col min="7698" max="7698" width="12.28515625" style="85" customWidth="1"/>
    <col min="7699" max="7699" width="13.85546875" style="85" customWidth="1"/>
    <col min="7700" max="7936" width="9" style="85"/>
    <col min="7937" max="7937" width="4.140625" style="85" customWidth="1"/>
    <col min="7938" max="7938" width="4.28515625" style="85" customWidth="1"/>
    <col min="7939" max="7939" width="13.5703125" style="85" customWidth="1"/>
    <col min="7940" max="7940" width="65" style="85" customWidth="1"/>
    <col min="7941" max="7941" width="6.7109375" style="85" customWidth="1"/>
    <col min="7942" max="7942" width="8.42578125" style="85" customWidth="1"/>
    <col min="7943" max="7943" width="10" style="85" customWidth="1"/>
    <col min="7944" max="7944" width="15.7109375" style="85" customWidth="1"/>
    <col min="7945" max="7945" width="17.5703125" style="85" customWidth="1"/>
    <col min="7946" max="7946" width="12.42578125" style="85" customWidth="1"/>
    <col min="7947" max="7948" width="9" style="85"/>
    <col min="7949" max="7950" width="12.7109375" style="85" customWidth="1"/>
    <col min="7951" max="7951" width="10.85546875" style="85" customWidth="1"/>
    <col min="7952" max="7952" width="17.28515625" style="85" customWidth="1"/>
    <col min="7953" max="7953" width="15" style="85" customWidth="1"/>
    <col min="7954" max="7954" width="12.28515625" style="85" customWidth="1"/>
    <col min="7955" max="7955" width="13.85546875" style="85" customWidth="1"/>
    <col min="7956" max="8192" width="9" style="85"/>
    <col min="8193" max="8193" width="4.140625" style="85" customWidth="1"/>
    <col min="8194" max="8194" width="4.28515625" style="85" customWidth="1"/>
    <col min="8195" max="8195" width="13.5703125" style="85" customWidth="1"/>
    <col min="8196" max="8196" width="65" style="85" customWidth="1"/>
    <col min="8197" max="8197" width="6.7109375" style="85" customWidth="1"/>
    <col min="8198" max="8198" width="8.42578125" style="85" customWidth="1"/>
    <col min="8199" max="8199" width="10" style="85" customWidth="1"/>
    <col min="8200" max="8200" width="15.7109375" style="85" customWidth="1"/>
    <col min="8201" max="8201" width="17.5703125" style="85" customWidth="1"/>
    <col min="8202" max="8202" width="12.42578125" style="85" customWidth="1"/>
    <col min="8203" max="8204" width="9" style="85"/>
    <col min="8205" max="8206" width="12.7109375" style="85" customWidth="1"/>
    <col min="8207" max="8207" width="10.85546875" style="85" customWidth="1"/>
    <col min="8208" max="8208" width="17.28515625" style="85" customWidth="1"/>
    <col min="8209" max="8209" width="15" style="85" customWidth="1"/>
    <col min="8210" max="8210" width="12.28515625" style="85" customWidth="1"/>
    <col min="8211" max="8211" width="13.85546875" style="85" customWidth="1"/>
    <col min="8212" max="8448" width="9" style="85"/>
    <col min="8449" max="8449" width="4.140625" style="85" customWidth="1"/>
    <col min="8450" max="8450" width="4.28515625" style="85" customWidth="1"/>
    <col min="8451" max="8451" width="13.5703125" style="85" customWidth="1"/>
    <col min="8452" max="8452" width="65" style="85" customWidth="1"/>
    <col min="8453" max="8453" width="6.7109375" style="85" customWidth="1"/>
    <col min="8454" max="8454" width="8.42578125" style="85" customWidth="1"/>
    <col min="8455" max="8455" width="10" style="85" customWidth="1"/>
    <col min="8456" max="8456" width="15.7109375" style="85" customWidth="1"/>
    <col min="8457" max="8457" width="17.5703125" style="85" customWidth="1"/>
    <col min="8458" max="8458" width="12.42578125" style="85" customWidth="1"/>
    <col min="8459" max="8460" width="9" style="85"/>
    <col min="8461" max="8462" width="12.7109375" style="85" customWidth="1"/>
    <col min="8463" max="8463" width="10.85546875" style="85" customWidth="1"/>
    <col min="8464" max="8464" width="17.28515625" style="85" customWidth="1"/>
    <col min="8465" max="8465" width="15" style="85" customWidth="1"/>
    <col min="8466" max="8466" width="12.28515625" style="85" customWidth="1"/>
    <col min="8467" max="8467" width="13.85546875" style="85" customWidth="1"/>
    <col min="8468" max="8704" width="9" style="85"/>
    <col min="8705" max="8705" width="4.140625" style="85" customWidth="1"/>
    <col min="8706" max="8706" width="4.28515625" style="85" customWidth="1"/>
    <col min="8707" max="8707" width="13.5703125" style="85" customWidth="1"/>
    <col min="8708" max="8708" width="65" style="85" customWidth="1"/>
    <col min="8709" max="8709" width="6.7109375" style="85" customWidth="1"/>
    <col min="8710" max="8710" width="8.42578125" style="85" customWidth="1"/>
    <col min="8711" max="8711" width="10" style="85" customWidth="1"/>
    <col min="8712" max="8712" width="15.7109375" style="85" customWidth="1"/>
    <col min="8713" max="8713" width="17.5703125" style="85" customWidth="1"/>
    <col min="8714" max="8714" width="12.42578125" style="85" customWidth="1"/>
    <col min="8715" max="8716" width="9" style="85"/>
    <col min="8717" max="8718" width="12.7109375" style="85" customWidth="1"/>
    <col min="8719" max="8719" width="10.85546875" style="85" customWidth="1"/>
    <col min="8720" max="8720" width="17.28515625" style="85" customWidth="1"/>
    <col min="8721" max="8721" width="15" style="85" customWidth="1"/>
    <col min="8722" max="8722" width="12.28515625" style="85" customWidth="1"/>
    <col min="8723" max="8723" width="13.85546875" style="85" customWidth="1"/>
    <col min="8724" max="8960" width="9" style="85"/>
    <col min="8961" max="8961" width="4.140625" style="85" customWidth="1"/>
    <col min="8962" max="8962" width="4.28515625" style="85" customWidth="1"/>
    <col min="8963" max="8963" width="13.5703125" style="85" customWidth="1"/>
    <col min="8964" max="8964" width="65" style="85" customWidth="1"/>
    <col min="8965" max="8965" width="6.7109375" style="85" customWidth="1"/>
    <col min="8966" max="8966" width="8.42578125" style="85" customWidth="1"/>
    <col min="8967" max="8967" width="10" style="85" customWidth="1"/>
    <col min="8968" max="8968" width="15.7109375" style="85" customWidth="1"/>
    <col min="8969" max="8969" width="17.5703125" style="85" customWidth="1"/>
    <col min="8970" max="8970" width="12.42578125" style="85" customWidth="1"/>
    <col min="8971" max="8972" width="9" style="85"/>
    <col min="8973" max="8974" width="12.7109375" style="85" customWidth="1"/>
    <col min="8975" max="8975" width="10.85546875" style="85" customWidth="1"/>
    <col min="8976" max="8976" width="17.28515625" style="85" customWidth="1"/>
    <col min="8977" max="8977" width="15" style="85" customWidth="1"/>
    <col min="8978" max="8978" width="12.28515625" style="85" customWidth="1"/>
    <col min="8979" max="8979" width="13.85546875" style="85" customWidth="1"/>
    <col min="8980" max="9216" width="9" style="85"/>
    <col min="9217" max="9217" width="4.140625" style="85" customWidth="1"/>
    <col min="9218" max="9218" width="4.28515625" style="85" customWidth="1"/>
    <col min="9219" max="9219" width="13.5703125" style="85" customWidth="1"/>
    <col min="9220" max="9220" width="65" style="85" customWidth="1"/>
    <col min="9221" max="9221" width="6.7109375" style="85" customWidth="1"/>
    <col min="9222" max="9222" width="8.42578125" style="85" customWidth="1"/>
    <col min="9223" max="9223" width="10" style="85" customWidth="1"/>
    <col min="9224" max="9224" width="15.7109375" style="85" customWidth="1"/>
    <col min="9225" max="9225" width="17.5703125" style="85" customWidth="1"/>
    <col min="9226" max="9226" width="12.42578125" style="85" customWidth="1"/>
    <col min="9227" max="9228" width="9" style="85"/>
    <col min="9229" max="9230" width="12.7109375" style="85" customWidth="1"/>
    <col min="9231" max="9231" width="10.85546875" style="85" customWidth="1"/>
    <col min="9232" max="9232" width="17.28515625" style="85" customWidth="1"/>
    <col min="9233" max="9233" width="15" style="85" customWidth="1"/>
    <col min="9234" max="9234" width="12.28515625" style="85" customWidth="1"/>
    <col min="9235" max="9235" width="13.85546875" style="85" customWidth="1"/>
    <col min="9236" max="9472" width="9" style="85"/>
    <col min="9473" max="9473" width="4.140625" style="85" customWidth="1"/>
    <col min="9474" max="9474" width="4.28515625" style="85" customWidth="1"/>
    <col min="9475" max="9475" width="13.5703125" style="85" customWidth="1"/>
    <col min="9476" max="9476" width="65" style="85" customWidth="1"/>
    <col min="9477" max="9477" width="6.7109375" style="85" customWidth="1"/>
    <col min="9478" max="9478" width="8.42578125" style="85" customWidth="1"/>
    <col min="9479" max="9479" width="10" style="85" customWidth="1"/>
    <col min="9480" max="9480" width="15.7109375" style="85" customWidth="1"/>
    <col min="9481" max="9481" width="17.5703125" style="85" customWidth="1"/>
    <col min="9482" max="9482" width="12.42578125" style="85" customWidth="1"/>
    <col min="9483" max="9484" width="9" style="85"/>
    <col min="9485" max="9486" width="12.7109375" style="85" customWidth="1"/>
    <col min="9487" max="9487" width="10.85546875" style="85" customWidth="1"/>
    <col min="9488" max="9488" width="17.28515625" style="85" customWidth="1"/>
    <col min="9489" max="9489" width="15" style="85" customWidth="1"/>
    <col min="9490" max="9490" width="12.28515625" style="85" customWidth="1"/>
    <col min="9491" max="9491" width="13.85546875" style="85" customWidth="1"/>
    <col min="9492" max="9728" width="9" style="85"/>
    <col min="9729" max="9729" width="4.140625" style="85" customWidth="1"/>
    <col min="9730" max="9730" width="4.28515625" style="85" customWidth="1"/>
    <col min="9731" max="9731" width="13.5703125" style="85" customWidth="1"/>
    <col min="9732" max="9732" width="65" style="85" customWidth="1"/>
    <col min="9733" max="9733" width="6.7109375" style="85" customWidth="1"/>
    <col min="9734" max="9734" width="8.42578125" style="85" customWidth="1"/>
    <col min="9735" max="9735" width="10" style="85" customWidth="1"/>
    <col min="9736" max="9736" width="15.7109375" style="85" customWidth="1"/>
    <col min="9737" max="9737" width="17.5703125" style="85" customWidth="1"/>
    <col min="9738" max="9738" width="12.42578125" style="85" customWidth="1"/>
    <col min="9739" max="9740" width="9" style="85"/>
    <col min="9741" max="9742" width="12.7109375" style="85" customWidth="1"/>
    <col min="9743" max="9743" width="10.85546875" style="85" customWidth="1"/>
    <col min="9744" max="9744" width="17.28515625" style="85" customWidth="1"/>
    <col min="9745" max="9745" width="15" style="85" customWidth="1"/>
    <col min="9746" max="9746" width="12.28515625" style="85" customWidth="1"/>
    <col min="9747" max="9747" width="13.85546875" style="85" customWidth="1"/>
    <col min="9748" max="9984" width="9" style="85"/>
    <col min="9985" max="9985" width="4.140625" style="85" customWidth="1"/>
    <col min="9986" max="9986" width="4.28515625" style="85" customWidth="1"/>
    <col min="9987" max="9987" width="13.5703125" style="85" customWidth="1"/>
    <col min="9988" max="9988" width="65" style="85" customWidth="1"/>
    <col min="9989" max="9989" width="6.7109375" style="85" customWidth="1"/>
    <col min="9990" max="9990" width="8.42578125" style="85" customWidth="1"/>
    <col min="9991" max="9991" width="10" style="85" customWidth="1"/>
    <col min="9992" max="9992" width="15.7109375" style="85" customWidth="1"/>
    <col min="9993" max="9993" width="17.5703125" style="85" customWidth="1"/>
    <col min="9994" max="9994" width="12.42578125" style="85" customWidth="1"/>
    <col min="9995" max="9996" width="9" style="85"/>
    <col min="9997" max="9998" width="12.7109375" style="85" customWidth="1"/>
    <col min="9999" max="9999" width="10.85546875" style="85" customWidth="1"/>
    <col min="10000" max="10000" width="17.28515625" style="85" customWidth="1"/>
    <col min="10001" max="10001" width="15" style="85" customWidth="1"/>
    <col min="10002" max="10002" width="12.28515625" style="85" customWidth="1"/>
    <col min="10003" max="10003" width="13.85546875" style="85" customWidth="1"/>
    <col min="10004" max="10240" width="9" style="85"/>
    <col min="10241" max="10241" width="4.140625" style="85" customWidth="1"/>
    <col min="10242" max="10242" width="4.28515625" style="85" customWidth="1"/>
    <col min="10243" max="10243" width="13.5703125" style="85" customWidth="1"/>
    <col min="10244" max="10244" width="65" style="85" customWidth="1"/>
    <col min="10245" max="10245" width="6.7109375" style="85" customWidth="1"/>
    <col min="10246" max="10246" width="8.42578125" style="85" customWidth="1"/>
    <col min="10247" max="10247" width="10" style="85" customWidth="1"/>
    <col min="10248" max="10248" width="15.7109375" style="85" customWidth="1"/>
    <col min="10249" max="10249" width="17.5703125" style="85" customWidth="1"/>
    <col min="10250" max="10250" width="12.42578125" style="85" customWidth="1"/>
    <col min="10251" max="10252" width="9" style="85"/>
    <col min="10253" max="10254" width="12.7109375" style="85" customWidth="1"/>
    <col min="10255" max="10255" width="10.85546875" style="85" customWidth="1"/>
    <col min="10256" max="10256" width="17.28515625" style="85" customWidth="1"/>
    <col min="10257" max="10257" width="15" style="85" customWidth="1"/>
    <col min="10258" max="10258" width="12.28515625" style="85" customWidth="1"/>
    <col min="10259" max="10259" width="13.85546875" style="85" customWidth="1"/>
    <col min="10260" max="10496" width="9" style="85"/>
    <col min="10497" max="10497" width="4.140625" style="85" customWidth="1"/>
    <col min="10498" max="10498" width="4.28515625" style="85" customWidth="1"/>
    <col min="10499" max="10499" width="13.5703125" style="85" customWidth="1"/>
    <col min="10500" max="10500" width="65" style="85" customWidth="1"/>
    <col min="10501" max="10501" width="6.7109375" style="85" customWidth="1"/>
    <col min="10502" max="10502" width="8.42578125" style="85" customWidth="1"/>
    <col min="10503" max="10503" width="10" style="85" customWidth="1"/>
    <col min="10504" max="10504" width="15.7109375" style="85" customWidth="1"/>
    <col min="10505" max="10505" width="17.5703125" style="85" customWidth="1"/>
    <col min="10506" max="10506" width="12.42578125" style="85" customWidth="1"/>
    <col min="10507" max="10508" width="9" style="85"/>
    <col min="10509" max="10510" width="12.7109375" style="85" customWidth="1"/>
    <col min="10511" max="10511" width="10.85546875" style="85" customWidth="1"/>
    <col min="10512" max="10512" width="17.28515625" style="85" customWidth="1"/>
    <col min="10513" max="10513" width="15" style="85" customWidth="1"/>
    <col min="10514" max="10514" width="12.28515625" style="85" customWidth="1"/>
    <col min="10515" max="10515" width="13.85546875" style="85" customWidth="1"/>
    <col min="10516" max="10752" width="9" style="85"/>
    <col min="10753" max="10753" width="4.140625" style="85" customWidth="1"/>
    <col min="10754" max="10754" width="4.28515625" style="85" customWidth="1"/>
    <col min="10755" max="10755" width="13.5703125" style="85" customWidth="1"/>
    <col min="10756" max="10756" width="65" style="85" customWidth="1"/>
    <col min="10757" max="10757" width="6.7109375" style="85" customWidth="1"/>
    <col min="10758" max="10758" width="8.42578125" style="85" customWidth="1"/>
    <col min="10759" max="10759" width="10" style="85" customWidth="1"/>
    <col min="10760" max="10760" width="15.7109375" style="85" customWidth="1"/>
    <col min="10761" max="10761" width="17.5703125" style="85" customWidth="1"/>
    <col min="10762" max="10762" width="12.42578125" style="85" customWidth="1"/>
    <col min="10763" max="10764" width="9" style="85"/>
    <col min="10765" max="10766" width="12.7109375" style="85" customWidth="1"/>
    <col min="10767" max="10767" width="10.85546875" style="85" customWidth="1"/>
    <col min="10768" max="10768" width="17.28515625" style="85" customWidth="1"/>
    <col min="10769" max="10769" width="15" style="85" customWidth="1"/>
    <col min="10770" max="10770" width="12.28515625" style="85" customWidth="1"/>
    <col min="10771" max="10771" width="13.85546875" style="85" customWidth="1"/>
    <col min="10772" max="11008" width="9" style="85"/>
    <col min="11009" max="11009" width="4.140625" style="85" customWidth="1"/>
    <col min="11010" max="11010" width="4.28515625" style="85" customWidth="1"/>
    <col min="11011" max="11011" width="13.5703125" style="85" customWidth="1"/>
    <col min="11012" max="11012" width="65" style="85" customWidth="1"/>
    <col min="11013" max="11013" width="6.7109375" style="85" customWidth="1"/>
    <col min="11014" max="11014" width="8.42578125" style="85" customWidth="1"/>
    <col min="11015" max="11015" width="10" style="85" customWidth="1"/>
    <col min="11016" max="11016" width="15.7109375" style="85" customWidth="1"/>
    <col min="11017" max="11017" width="17.5703125" style="85" customWidth="1"/>
    <col min="11018" max="11018" width="12.42578125" style="85" customWidth="1"/>
    <col min="11019" max="11020" width="9" style="85"/>
    <col min="11021" max="11022" width="12.7109375" style="85" customWidth="1"/>
    <col min="11023" max="11023" width="10.85546875" style="85" customWidth="1"/>
    <col min="11024" max="11024" width="17.28515625" style="85" customWidth="1"/>
    <col min="11025" max="11025" width="15" style="85" customWidth="1"/>
    <col min="11026" max="11026" width="12.28515625" style="85" customWidth="1"/>
    <col min="11027" max="11027" width="13.85546875" style="85" customWidth="1"/>
    <col min="11028" max="11264" width="9" style="85"/>
    <col min="11265" max="11265" width="4.140625" style="85" customWidth="1"/>
    <col min="11266" max="11266" width="4.28515625" style="85" customWidth="1"/>
    <col min="11267" max="11267" width="13.5703125" style="85" customWidth="1"/>
    <col min="11268" max="11268" width="65" style="85" customWidth="1"/>
    <col min="11269" max="11269" width="6.7109375" style="85" customWidth="1"/>
    <col min="11270" max="11270" width="8.42578125" style="85" customWidth="1"/>
    <col min="11271" max="11271" width="10" style="85" customWidth="1"/>
    <col min="11272" max="11272" width="15.7109375" style="85" customWidth="1"/>
    <col min="11273" max="11273" width="17.5703125" style="85" customWidth="1"/>
    <col min="11274" max="11274" width="12.42578125" style="85" customWidth="1"/>
    <col min="11275" max="11276" width="9" style="85"/>
    <col min="11277" max="11278" width="12.7109375" style="85" customWidth="1"/>
    <col min="11279" max="11279" width="10.85546875" style="85" customWidth="1"/>
    <col min="11280" max="11280" width="17.28515625" style="85" customWidth="1"/>
    <col min="11281" max="11281" width="15" style="85" customWidth="1"/>
    <col min="11282" max="11282" width="12.28515625" style="85" customWidth="1"/>
    <col min="11283" max="11283" width="13.85546875" style="85" customWidth="1"/>
    <col min="11284" max="11520" width="9" style="85"/>
    <col min="11521" max="11521" width="4.140625" style="85" customWidth="1"/>
    <col min="11522" max="11522" width="4.28515625" style="85" customWidth="1"/>
    <col min="11523" max="11523" width="13.5703125" style="85" customWidth="1"/>
    <col min="11524" max="11524" width="65" style="85" customWidth="1"/>
    <col min="11525" max="11525" width="6.7109375" style="85" customWidth="1"/>
    <col min="11526" max="11526" width="8.42578125" style="85" customWidth="1"/>
    <col min="11527" max="11527" width="10" style="85" customWidth="1"/>
    <col min="11528" max="11528" width="15.7109375" style="85" customWidth="1"/>
    <col min="11529" max="11529" width="17.5703125" style="85" customWidth="1"/>
    <col min="11530" max="11530" width="12.42578125" style="85" customWidth="1"/>
    <col min="11531" max="11532" width="9" style="85"/>
    <col min="11533" max="11534" width="12.7109375" style="85" customWidth="1"/>
    <col min="11535" max="11535" width="10.85546875" style="85" customWidth="1"/>
    <col min="11536" max="11536" width="17.28515625" style="85" customWidth="1"/>
    <col min="11537" max="11537" width="15" style="85" customWidth="1"/>
    <col min="11538" max="11538" width="12.28515625" style="85" customWidth="1"/>
    <col min="11539" max="11539" width="13.85546875" style="85" customWidth="1"/>
    <col min="11540" max="11776" width="9" style="85"/>
    <col min="11777" max="11777" width="4.140625" style="85" customWidth="1"/>
    <col min="11778" max="11778" width="4.28515625" style="85" customWidth="1"/>
    <col min="11779" max="11779" width="13.5703125" style="85" customWidth="1"/>
    <col min="11780" max="11780" width="65" style="85" customWidth="1"/>
    <col min="11781" max="11781" width="6.7109375" style="85" customWidth="1"/>
    <col min="11782" max="11782" width="8.42578125" style="85" customWidth="1"/>
    <col min="11783" max="11783" width="10" style="85" customWidth="1"/>
    <col min="11784" max="11784" width="15.7109375" style="85" customWidth="1"/>
    <col min="11785" max="11785" width="17.5703125" style="85" customWidth="1"/>
    <col min="11786" max="11786" width="12.42578125" style="85" customWidth="1"/>
    <col min="11787" max="11788" width="9" style="85"/>
    <col min="11789" max="11790" width="12.7109375" style="85" customWidth="1"/>
    <col min="11791" max="11791" width="10.85546875" style="85" customWidth="1"/>
    <col min="11792" max="11792" width="17.28515625" style="85" customWidth="1"/>
    <col min="11793" max="11793" width="15" style="85" customWidth="1"/>
    <col min="11794" max="11794" width="12.28515625" style="85" customWidth="1"/>
    <col min="11795" max="11795" width="13.85546875" style="85" customWidth="1"/>
    <col min="11796" max="12032" width="9" style="85"/>
    <col min="12033" max="12033" width="4.140625" style="85" customWidth="1"/>
    <col min="12034" max="12034" width="4.28515625" style="85" customWidth="1"/>
    <col min="12035" max="12035" width="13.5703125" style="85" customWidth="1"/>
    <col min="12036" max="12036" width="65" style="85" customWidth="1"/>
    <col min="12037" max="12037" width="6.7109375" style="85" customWidth="1"/>
    <col min="12038" max="12038" width="8.42578125" style="85" customWidth="1"/>
    <col min="12039" max="12039" width="10" style="85" customWidth="1"/>
    <col min="12040" max="12040" width="15.7109375" style="85" customWidth="1"/>
    <col min="12041" max="12041" width="17.5703125" style="85" customWidth="1"/>
    <col min="12042" max="12042" width="12.42578125" style="85" customWidth="1"/>
    <col min="12043" max="12044" width="9" style="85"/>
    <col min="12045" max="12046" width="12.7109375" style="85" customWidth="1"/>
    <col min="12047" max="12047" width="10.85546875" style="85" customWidth="1"/>
    <col min="12048" max="12048" width="17.28515625" style="85" customWidth="1"/>
    <col min="12049" max="12049" width="15" style="85" customWidth="1"/>
    <col min="12050" max="12050" width="12.28515625" style="85" customWidth="1"/>
    <col min="12051" max="12051" width="13.85546875" style="85" customWidth="1"/>
    <col min="12052" max="12288" width="9" style="85"/>
    <col min="12289" max="12289" width="4.140625" style="85" customWidth="1"/>
    <col min="12290" max="12290" width="4.28515625" style="85" customWidth="1"/>
    <col min="12291" max="12291" width="13.5703125" style="85" customWidth="1"/>
    <col min="12292" max="12292" width="65" style="85" customWidth="1"/>
    <col min="12293" max="12293" width="6.7109375" style="85" customWidth="1"/>
    <col min="12294" max="12294" width="8.42578125" style="85" customWidth="1"/>
    <col min="12295" max="12295" width="10" style="85" customWidth="1"/>
    <col min="12296" max="12296" width="15.7109375" style="85" customWidth="1"/>
    <col min="12297" max="12297" width="17.5703125" style="85" customWidth="1"/>
    <col min="12298" max="12298" width="12.42578125" style="85" customWidth="1"/>
    <col min="12299" max="12300" width="9" style="85"/>
    <col min="12301" max="12302" width="12.7109375" style="85" customWidth="1"/>
    <col min="12303" max="12303" width="10.85546875" style="85" customWidth="1"/>
    <col min="12304" max="12304" width="17.28515625" style="85" customWidth="1"/>
    <col min="12305" max="12305" width="15" style="85" customWidth="1"/>
    <col min="12306" max="12306" width="12.28515625" style="85" customWidth="1"/>
    <col min="12307" max="12307" width="13.85546875" style="85" customWidth="1"/>
    <col min="12308" max="12544" width="9" style="85"/>
    <col min="12545" max="12545" width="4.140625" style="85" customWidth="1"/>
    <col min="12546" max="12546" width="4.28515625" style="85" customWidth="1"/>
    <col min="12547" max="12547" width="13.5703125" style="85" customWidth="1"/>
    <col min="12548" max="12548" width="65" style="85" customWidth="1"/>
    <col min="12549" max="12549" width="6.7109375" style="85" customWidth="1"/>
    <col min="12550" max="12550" width="8.42578125" style="85" customWidth="1"/>
    <col min="12551" max="12551" width="10" style="85" customWidth="1"/>
    <col min="12552" max="12552" width="15.7109375" style="85" customWidth="1"/>
    <col min="12553" max="12553" width="17.5703125" style="85" customWidth="1"/>
    <col min="12554" max="12554" width="12.42578125" style="85" customWidth="1"/>
    <col min="12555" max="12556" width="9" style="85"/>
    <col min="12557" max="12558" width="12.7109375" style="85" customWidth="1"/>
    <col min="12559" max="12559" width="10.85546875" style="85" customWidth="1"/>
    <col min="12560" max="12560" width="17.28515625" style="85" customWidth="1"/>
    <col min="12561" max="12561" width="15" style="85" customWidth="1"/>
    <col min="12562" max="12562" width="12.28515625" style="85" customWidth="1"/>
    <col min="12563" max="12563" width="13.85546875" style="85" customWidth="1"/>
    <col min="12564" max="12800" width="9" style="85"/>
    <col min="12801" max="12801" width="4.140625" style="85" customWidth="1"/>
    <col min="12802" max="12802" width="4.28515625" style="85" customWidth="1"/>
    <col min="12803" max="12803" width="13.5703125" style="85" customWidth="1"/>
    <col min="12804" max="12804" width="65" style="85" customWidth="1"/>
    <col min="12805" max="12805" width="6.7109375" style="85" customWidth="1"/>
    <col min="12806" max="12806" width="8.42578125" style="85" customWidth="1"/>
    <col min="12807" max="12807" width="10" style="85" customWidth="1"/>
    <col min="12808" max="12808" width="15.7109375" style="85" customWidth="1"/>
    <col min="12809" max="12809" width="17.5703125" style="85" customWidth="1"/>
    <col min="12810" max="12810" width="12.42578125" style="85" customWidth="1"/>
    <col min="12811" max="12812" width="9" style="85"/>
    <col min="12813" max="12814" width="12.7109375" style="85" customWidth="1"/>
    <col min="12815" max="12815" width="10.85546875" style="85" customWidth="1"/>
    <col min="12816" max="12816" width="17.28515625" style="85" customWidth="1"/>
    <col min="12817" max="12817" width="15" style="85" customWidth="1"/>
    <col min="12818" max="12818" width="12.28515625" style="85" customWidth="1"/>
    <col min="12819" max="12819" width="13.85546875" style="85" customWidth="1"/>
    <col min="12820" max="13056" width="9" style="85"/>
    <col min="13057" max="13057" width="4.140625" style="85" customWidth="1"/>
    <col min="13058" max="13058" width="4.28515625" style="85" customWidth="1"/>
    <col min="13059" max="13059" width="13.5703125" style="85" customWidth="1"/>
    <col min="13060" max="13060" width="65" style="85" customWidth="1"/>
    <col min="13061" max="13061" width="6.7109375" style="85" customWidth="1"/>
    <col min="13062" max="13062" width="8.42578125" style="85" customWidth="1"/>
    <col min="13063" max="13063" width="10" style="85" customWidth="1"/>
    <col min="13064" max="13064" width="15.7109375" style="85" customWidth="1"/>
    <col min="13065" max="13065" width="17.5703125" style="85" customWidth="1"/>
    <col min="13066" max="13066" width="12.42578125" style="85" customWidth="1"/>
    <col min="13067" max="13068" width="9" style="85"/>
    <col min="13069" max="13070" width="12.7109375" style="85" customWidth="1"/>
    <col min="13071" max="13071" width="10.85546875" style="85" customWidth="1"/>
    <col min="13072" max="13072" width="17.28515625" style="85" customWidth="1"/>
    <col min="13073" max="13073" width="15" style="85" customWidth="1"/>
    <col min="13074" max="13074" width="12.28515625" style="85" customWidth="1"/>
    <col min="13075" max="13075" width="13.85546875" style="85" customWidth="1"/>
    <col min="13076" max="13312" width="9" style="85"/>
    <col min="13313" max="13313" width="4.140625" style="85" customWidth="1"/>
    <col min="13314" max="13314" width="4.28515625" style="85" customWidth="1"/>
    <col min="13315" max="13315" width="13.5703125" style="85" customWidth="1"/>
    <col min="13316" max="13316" width="65" style="85" customWidth="1"/>
    <col min="13317" max="13317" width="6.7109375" style="85" customWidth="1"/>
    <col min="13318" max="13318" width="8.42578125" style="85" customWidth="1"/>
    <col min="13319" max="13319" width="10" style="85" customWidth="1"/>
    <col min="13320" max="13320" width="15.7109375" style="85" customWidth="1"/>
    <col min="13321" max="13321" width="17.5703125" style="85" customWidth="1"/>
    <col min="13322" max="13322" width="12.42578125" style="85" customWidth="1"/>
    <col min="13323" max="13324" width="9" style="85"/>
    <col min="13325" max="13326" width="12.7109375" style="85" customWidth="1"/>
    <col min="13327" max="13327" width="10.85546875" style="85" customWidth="1"/>
    <col min="13328" max="13328" width="17.28515625" style="85" customWidth="1"/>
    <col min="13329" max="13329" width="15" style="85" customWidth="1"/>
    <col min="13330" max="13330" width="12.28515625" style="85" customWidth="1"/>
    <col min="13331" max="13331" width="13.85546875" style="85" customWidth="1"/>
    <col min="13332" max="13568" width="9" style="85"/>
    <col min="13569" max="13569" width="4.140625" style="85" customWidth="1"/>
    <col min="13570" max="13570" width="4.28515625" style="85" customWidth="1"/>
    <col min="13571" max="13571" width="13.5703125" style="85" customWidth="1"/>
    <col min="13572" max="13572" width="65" style="85" customWidth="1"/>
    <col min="13573" max="13573" width="6.7109375" style="85" customWidth="1"/>
    <col min="13574" max="13574" width="8.42578125" style="85" customWidth="1"/>
    <col min="13575" max="13575" width="10" style="85" customWidth="1"/>
    <col min="13576" max="13576" width="15.7109375" style="85" customWidth="1"/>
    <col min="13577" max="13577" width="17.5703125" style="85" customWidth="1"/>
    <col min="13578" max="13578" width="12.42578125" style="85" customWidth="1"/>
    <col min="13579" max="13580" width="9" style="85"/>
    <col min="13581" max="13582" width="12.7109375" style="85" customWidth="1"/>
    <col min="13583" max="13583" width="10.85546875" style="85" customWidth="1"/>
    <col min="13584" max="13584" width="17.28515625" style="85" customWidth="1"/>
    <col min="13585" max="13585" width="15" style="85" customWidth="1"/>
    <col min="13586" max="13586" width="12.28515625" style="85" customWidth="1"/>
    <col min="13587" max="13587" width="13.85546875" style="85" customWidth="1"/>
    <col min="13588" max="13824" width="9" style="85"/>
    <col min="13825" max="13825" width="4.140625" style="85" customWidth="1"/>
    <col min="13826" max="13826" width="4.28515625" style="85" customWidth="1"/>
    <col min="13827" max="13827" width="13.5703125" style="85" customWidth="1"/>
    <col min="13828" max="13828" width="65" style="85" customWidth="1"/>
    <col min="13829" max="13829" width="6.7109375" style="85" customWidth="1"/>
    <col min="13830" max="13830" width="8.42578125" style="85" customWidth="1"/>
    <col min="13831" max="13831" width="10" style="85" customWidth="1"/>
    <col min="13832" max="13832" width="15.7109375" style="85" customWidth="1"/>
    <col min="13833" max="13833" width="17.5703125" style="85" customWidth="1"/>
    <col min="13834" max="13834" width="12.42578125" style="85" customWidth="1"/>
    <col min="13835" max="13836" width="9" style="85"/>
    <col min="13837" max="13838" width="12.7109375" style="85" customWidth="1"/>
    <col min="13839" max="13839" width="10.85546875" style="85" customWidth="1"/>
    <col min="13840" max="13840" width="17.28515625" style="85" customWidth="1"/>
    <col min="13841" max="13841" width="15" style="85" customWidth="1"/>
    <col min="13842" max="13842" width="12.28515625" style="85" customWidth="1"/>
    <col min="13843" max="13843" width="13.85546875" style="85" customWidth="1"/>
    <col min="13844" max="14080" width="9" style="85"/>
    <col min="14081" max="14081" width="4.140625" style="85" customWidth="1"/>
    <col min="14082" max="14082" width="4.28515625" style="85" customWidth="1"/>
    <col min="14083" max="14083" width="13.5703125" style="85" customWidth="1"/>
    <col min="14084" max="14084" width="65" style="85" customWidth="1"/>
    <col min="14085" max="14085" width="6.7109375" style="85" customWidth="1"/>
    <col min="14086" max="14086" width="8.42578125" style="85" customWidth="1"/>
    <col min="14087" max="14087" width="10" style="85" customWidth="1"/>
    <col min="14088" max="14088" width="15.7109375" style="85" customWidth="1"/>
    <col min="14089" max="14089" width="17.5703125" style="85" customWidth="1"/>
    <col min="14090" max="14090" width="12.42578125" style="85" customWidth="1"/>
    <col min="14091" max="14092" width="9" style="85"/>
    <col min="14093" max="14094" width="12.7109375" style="85" customWidth="1"/>
    <col min="14095" max="14095" width="10.85546875" style="85" customWidth="1"/>
    <col min="14096" max="14096" width="17.28515625" style="85" customWidth="1"/>
    <col min="14097" max="14097" width="15" style="85" customWidth="1"/>
    <col min="14098" max="14098" width="12.28515625" style="85" customWidth="1"/>
    <col min="14099" max="14099" width="13.85546875" style="85" customWidth="1"/>
    <col min="14100" max="14336" width="9" style="85"/>
    <col min="14337" max="14337" width="4.140625" style="85" customWidth="1"/>
    <col min="14338" max="14338" width="4.28515625" style="85" customWidth="1"/>
    <col min="14339" max="14339" width="13.5703125" style="85" customWidth="1"/>
    <col min="14340" max="14340" width="65" style="85" customWidth="1"/>
    <col min="14341" max="14341" width="6.7109375" style="85" customWidth="1"/>
    <col min="14342" max="14342" width="8.42578125" style="85" customWidth="1"/>
    <col min="14343" max="14343" width="10" style="85" customWidth="1"/>
    <col min="14344" max="14344" width="15.7109375" style="85" customWidth="1"/>
    <col min="14345" max="14345" width="17.5703125" style="85" customWidth="1"/>
    <col min="14346" max="14346" width="12.42578125" style="85" customWidth="1"/>
    <col min="14347" max="14348" width="9" style="85"/>
    <col min="14349" max="14350" width="12.7109375" style="85" customWidth="1"/>
    <col min="14351" max="14351" width="10.85546875" style="85" customWidth="1"/>
    <col min="14352" max="14352" width="17.28515625" style="85" customWidth="1"/>
    <col min="14353" max="14353" width="15" style="85" customWidth="1"/>
    <col min="14354" max="14354" width="12.28515625" style="85" customWidth="1"/>
    <col min="14355" max="14355" width="13.85546875" style="85" customWidth="1"/>
    <col min="14356" max="14592" width="9" style="85"/>
    <col min="14593" max="14593" width="4.140625" style="85" customWidth="1"/>
    <col min="14594" max="14594" width="4.28515625" style="85" customWidth="1"/>
    <col min="14595" max="14595" width="13.5703125" style="85" customWidth="1"/>
    <col min="14596" max="14596" width="65" style="85" customWidth="1"/>
    <col min="14597" max="14597" width="6.7109375" style="85" customWidth="1"/>
    <col min="14598" max="14598" width="8.42578125" style="85" customWidth="1"/>
    <col min="14599" max="14599" width="10" style="85" customWidth="1"/>
    <col min="14600" max="14600" width="15.7109375" style="85" customWidth="1"/>
    <col min="14601" max="14601" width="17.5703125" style="85" customWidth="1"/>
    <col min="14602" max="14602" width="12.42578125" style="85" customWidth="1"/>
    <col min="14603" max="14604" width="9" style="85"/>
    <col min="14605" max="14606" width="12.7109375" style="85" customWidth="1"/>
    <col min="14607" max="14607" width="10.85546875" style="85" customWidth="1"/>
    <col min="14608" max="14608" width="17.28515625" style="85" customWidth="1"/>
    <col min="14609" max="14609" width="15" style="85" customWidth="1"/>
    <col min="14610" max="14610" width="12.28515625" style="85" customWidth="1"/>
    <col min="14611" max="14611" width="13.85546875" style="85" customWidth="1"/>
    <col min="14612" max="14848" width="9" style="85"/>
    <col min="14849" max="14849" width="4.140625" style="85" customWidth="1"/>
    <col min="14850" max="14850" width="4.28515625" style="85" customWidth="1"/>
    <col min="14851" max="14851" width="13.5703125" style="85" customWidth="1"/>
    <col min="14852" max="14852" width="65" style="85" customWidth="1"/>
    <col min="14853" max="14853" width="6.7109375" style="85" customWidth="1"/>
    <col min="14854" max="14854" width="8.42578125" style="85" customWidth="1"/>
    <col min="14855" max="14855" width="10" style="85" customWidth="1"/>
    <col min="14856" max="14856" width="15.7109375" style="85" customWidth="1"/>
    <col min="14857" max="14857" width="17.5703125" style="85" customWidth="1"/>
    <col min="14858" max="14858" width="12.42578125" style="85" customWidth="1"/>
    <col min="14859" max="14860" width="9" style="85"/>
    <col min="14861" max="14862" width="12.7109375" style="85" customWidth="1"/>
    <col min="14863" max="14863" width="10.85546875" style="85" customWidth="1"/>
    <col min="14864" max="14864" width="17.28515625" style="85" customWidth="1"/>
    <col min="14865" max="14865" width="15" style="85" customWidth="1"/>
    <col min="14866" max="14866" width="12.28515625" style="85" customWidth="1"/>
    <col min="14867" max="14867" width="13.85546875" style="85" customWidth="1"/>
    <col min="14868" max="15104" width="9" style="85"/>
    <col min="15105" max="15105" width="4.140625" style="85" customWidth="1"/>
    <col min="15106" max="15106" width="4.28515625" style="85" customWidth="1"/>
    <col min="15107" max="15107" width="13.5703125" style="85" customWidth="1"/>
    <col min="15108" max="15108" width="65" style="85" customWidth="1"/>
    <col min="15109" max="15109" width="6.7109375" style="85" customWidth="1"/>
    <col min="15110" max="15110" width="8.42578125" style="85" customWidth="1"/>
    <col min="15111" max="15111" width="10" style="85" customWidth="1"/>
    <col min="15112" max="15112" width="15.7109375" style="85" customWidth="1"/>
    <col min="15113" max="15113" width="17.5703125" style="85" customWidth="1"/>
    <col min="15114" max="15114" width="12.42578125" style="85" customWidth="1"/>
    <col min="15115" max="15116" width="9" style="85"/>
    <col min="15117" max="15118" width="12.7109375" style="85" customWidth="1"/>
    <col min="15119" max="15119" width="10.85546875" style="85" customWidth="1"/>
    <col min="15120" max="15120" width="17.28515625" style="85" customWidth="1"/>
    <col min="15121" max="15121" width="15" style="85" customWidth="1"/>
    <col min="15122" max="15122" width="12.28515625" style="85" customWidth="1"/>
    <col min="15123" max="15123" width="13.85546875" style="85" customWidth="1"/>
    <col min="15124" max="15360" width="9" style="85"/>
    <col min="15361" max="15361" width="4.140625" style="85" customWidth="1"/>
    <col min="15362" max="15362" width="4.28515625" style="85" customWidth="1"/>
    <col min="15363" max="15363" width="13.5703125" style="85" customWidth="1"/>
    <col min="15364" max="15364" width="65" style="85" customWidth="1"/>
    <col min="15365" max="15365" width="6.7109375" style="85" customWidth="1"/>
    <col min="15366" max="15366" width="8.42578125" style="85" customWidth="1"/>
    <col min="15367" max="15367" width="10" style="85" customWidth="1"/>
    <col min="15368" max="15368" width="15.7109375" style="85" customWidth="1"/>
    <col min="15369" max="15369" width="17.5703125" style="85" customWidth="1"/>
    <col min="15370" max="15370" width="12.42578125" style="85" customWidth="1"/>
    <col min="15371" max="15372" width="9" style="85"/>
    <col min="15373" max="15374" width="12.7109375" style="85" customWidth="1"/>
    <col min="15375" max="15375" width="10.85546875" style="85" customWidth="1"/>
    <col min="15376" max="15376" width="17.28515625" style="85" customWidth="1"/>
    <col min="15377" max="15377" width="15" style="85" customWidth="1"/>
    <col min="15378" max="15378" width="12.28515625" style="85" customWidth="1"/>
    <col min="15379" max="15379" width="13.85546875" style="85" customWidth="1"/>
    <col min="15380" max="15616" width="9" style="85"/>
    <col min="15617" max="15617" width="4.140625" style="85" customWidth="1"/>
    <col min="15618" max="15618" width="4.28515625" style="85" customWidth="1"/>
    <col min="15619" max="15619" width="13.5703125" style="85" customWidth="1"/>
    <col min="15620" max="15620" width="65" style="85" customWidth="1"/>
    <col min="15621" max="15621" width="6.7109375" style="85" customWidth="1"/>
    <col min="15622" max="15622" width="8.42578125" style="85" customWidth="1"/>
    <col min="15623" max="15623" width="10" style="85" customWidth="1"/>
    <col min="15624" max="15624" width="15.7109375" style="85" customWidth="1"/>
    <col min="15625" max="15625" width="17.5703125" style="85" customWidth="1"/>
    <col min="15626" max="15626" width="12.42578125" style="85" customWidth="1"/>
    <col min="15627" max="15628" width="9" style="85"/>
    <col min="15629" max="15630" width="12.7109375" style="85" customWidth="1"/>
    <col min="15631" max="15631" width="10.85546875" style="85" customWidth="1"/>
    <col min="15632" max="15632" width="17.28515625" style="85" customWidth="1"/>
    <col min="15633" max="15633" width="15" style="85" customWidth="1"/>
    <col min="15634" max="15634" width="12.28515625" style="85" customWidth="1"/>
    <col min="15635" max="15635" width="13.85546875" style="85" customWidth="1"/>
    <col min="15636" max="15872" width="9" style="85"/>
    <col min="15873" max="15873" width="4.140625" style="85" customWidth="1"/>
    <col min="15874" max="15874" width="4.28515625" style="85" customWidth="1"/>
    <col min="15875" max="15875" width="13.5703125" style="85" customWidth="1"/>
    <col min="15876" max="15876" width="65" style="85" customWidth="1"/>
    <col min="15877" max="15877" width="6.7109375" style="85" customWidth="1"/>
    <col min="15878" max="15878" width="8.42578125" style="85" customWidth="1"/>
    <col min="15879" max="15879" width="10" style="85" customWidth="1"/>
    <col min="15880" max="15880" width="15.7109375" style="85" customWidth="1"/>
    <col min="15881" max="15881" width="17.5703125" style="85" customWidth="1"/>
    <col min="15882" max="15882" width="12.42578125" style="85" customWidth="1"/>
    <col min="15883" max="15884" width="9" style="85"/>
    <col min="15885" max="15886" width="12.7109375" style="85" customWidth="1"/>
    <col min="15887" max="15887" width="10.85546875" style="85" customWidth="1"/>
    <col min="15888" max="15888" width="17.28515625" style="85" customWidth="1"/>
    <col min="15889" max="15889" width="15" style="85" customWidth="1"/>
    <col min="15890" max="15890" width="12.28515625" style="85" customWidth="1"/>
    <col min="15891" max="15891" width="13.85546875" style="85" customWidth="1"/>
    <col min="15892" max="16128" width="9" style="85"/>
    <col min="16129" max="16129" width="4.140625" style="85" customWidth="1"/>
    <col min="16130" max="16130" width="4.28515625" style="85" customWidth="1"/>
    <col min="16131" max="16131" width="13.5703125" style="85" customWidth="1"/>
    <col min="16132" max="16132" width="65" style="85" customWidth="1"/>
    <col min="16133" max="16133" width="6.7109375" style="85" customWidth="1"/>
    <col min="16134" max="16134" width="8.42578125" style="85" customWidth="1"/>
    <col min="16135" max="16135" width="10" style="85" customWidth="1"/>
    <col min="16136" max="16136" width="15.7109375" style="85" customWidth="1"/>
    <col min="16137" max="16137" width="17.5703125" style="85" customWidth="1"/>
    <col min="16138" max="16138" width="12.42578125" style="85" customWidth="1"/>
    <col min="16139" max="16140" width="9" style="85"/>
    <col min="16141" max="16142" width="12.7109375" style="85" customWidth="1"/>
    <col min="16143" max="16143" width="10.85546875" style="85" customWidth="1"/>
    <col min="16144" max="16144" width="17.28515625" style="85" customWidth="1"/>
    <col min="16145" max="16145" width="15" style="85" customWidth="1"/>
    <col min="16146" max="16146" width="12.28515625" style="85" customWidth="1"/>
    <col min="16147" max="16147" width="13.85546875" style="85" customWidth="1"/>
    <col min="16148" max="16384" width="9" style="85"/>
  </cols>
  <sheetData>
    <row r="1" spans="1:37" ht="20.25" customHeight="1">
      <c r="A1" s="186" t="s">
        <v>875</v>
      </c>
      <c r="B1" s="84"/>
      <c r="C1" s="84"/>
      <c r="D1" s="84"/>
      <c r="E1" s="84"/>
      <c r="F1" s="84"/>
      <c r="G1" s="84"/>
      <c r="H1" s="84"/>
    </row>
    <row r="2" spans="1:37" s="286" customFormat="1" ht="13.5" customHeight="1">
      <c r="A2" s="218" t="s">
        <v>410</v>
      </c>
      <c r="B2" s="287"/>
      <c r="C2" s="287"/>
      <c r="D2" s="287"/>
      <c r="E2" s="82"/>
      <c r="F2" s="82"/>
      <c r="G2" s="81"/>
      <c r="H2" s="81"/>
    </row>
    <row r="3" spans="1:37" s="959" customFormat="1" ht="13.5" customHeight="1">
      <c r="A3" s="218" t="s">
        <v>105</v>
      </c>
      <c r="B3" s="220"/>
      <c r="C3" s="220"/>
      <c r="D3" s="220"/>
    </row>
    <row r="4" spans="1:37" s="286" customFormat="1" ht="12.75" customHeight="1">
      <c r="A4" s="86" t="s">
        <v>106</v>
      </c>
      <c r="B4" s="288"/>
      <c r="C4" s="288"/>
      <c r="D4" s="288"/>
      <c r="E4" s="82"/>
      <c r="F4" s="82"/>
      <c r="G4" s="81"/>
      <c r="H4" s="81"/>
    </row>
    <row r="5" spans="1:37" ht="12.75" customHeight="1">
      <c r="A5" s="87" t="s">
        <v>107</v>
      </c>
      <c r="B5" s="87"/>
      <c r="C5" s="87"/>
      <c r="D5" s="759"/>
      <c r="E5" s="87"/>
      <c r="F5" s="87"/>
      <c r="G5" s="84"/>
      <c r="H5" s="84"/>
    </row>
    <row r="6" spans="1:37" ht="12.75" customHeight="1">
      <c r="A6" s="87"/>
      <c r="B6" s="87"/>
      <c r="C6" s="87"/>
      <c r="D6" s="960"/>
      <c r="E6" s="87"/>
      <c r="F6" s="87"/>
      <c r="G6" s="84"/>
      <c r="H6" s="84"/>
    </row>
    <row r="7" spans="1:37" ht="24.75" customHeight="1">
      <c r="A7" s="88" t="s">
        <v>81</v>
      </c>
      <c r="B7" s="88" t="s">
        <v>82</v>
      </c>
      <c r="C7" s="88" t="s">
        <v>83</v>
      </c>
      <c r="D7" s="88" t="s">
        <v>84</v>
      </c>
      <c r="E7" s="88" t="s">
        <v>85</v>
      </c>
      <c r="F7" s="88" t="s">
        <v>86</v>
      </c>
      <c r="G7" s="88" t="s">
        <v>87</v>
      </c>
      <c r="H7" s="88" t="s">
        <v>17</v>
      </c>
      <c r="I7" s="88" t="s">
        <v>39</v>
      </c>
      <c r="J7" s="961"/>
    </row>
    <row r="8" spans="1:37" ht="12.75" customHeight="1">
      <c r="A8" s="88" t="s">
        <v>88</v>
      </c>
      <c r="B8" s="88" t="s">
        <v>89</v>
      </c>
      <c r="C8" s="88" t="s">
        <v>90</v>
      </c>
      <c r="D8" s="88" t="s">
        <v>91</v>
      </c>
      <c r="E8" s="88" t="s">
        <v>92</v>
      </c>
      <c r="F8" s="88" t="s">
        <v>93</v>
      </c>
      <c r="G8" s="88" t="s">
        <v>94</v>
      </c>
      <c r="H8" s="88">
        <v>8</v>
      </c>
      <c r="I8" s="88">
        <v>9</v>
      </c>
      <c r="J8" s="962"/>
    </row>
    <row r="9" spans="1:37" ht="21" customHeight="1">
      <c r="A9" s="89"/>
      <c r="B9" s="90"/>
      <c r="C9" s="90" t="s">
        <v>108</v>
      </c>
      <c r="D9" s="90" t="s">
        <v>109</v>
      </c>
      <c r="E9" s="90"/>
      <c r="F9" s="91"/>
      <c r="G9" s="146"/>
      <c r="H9" s="146">
        <f>H10+H113+H151+H103</f>
        <v>0</v>
      </c>
      <c r="J9" s="962"/>
      <c r="M9" s="963"/>
      <c r="N9" s="963"/>
    </row>
    <row r="10" spans="1:37" s="286" customFormat="1" ht="13.5" customHeight="1">
      <c r="A10" s="295"/>
      <c r="B10" s="296"/>
      <c r="C10" s="296">
        <v>1</v>
      </c>
      <c r="D10" s="296" t="s">
        <v>110</v>
      </c>
      <c r="E10" s="296"/>
      <c r="F10" s="297"/>
      <c r="G10" s="298"/>
      <c r="H10" s="298">
        <f>SUM(H11:H102)</f>
        <v>0</v>
      </c>
      <c r="I10" s="299"/>
    </row>
    <row r="11" spans="1:37" s="473" customFormat="1" ht="27" customHeight="1">
      <c r="A11" s="492">
        <v>1</v>
      </c>
      <c r="B11" s="636" t="s">
        <v>111</v>
      </c>
      <c r="C11" s="493">
        <v>111251102</v>
      </c>
      <c r="D11" s="493" t="s">
        <v>112</v>
      </c>
      <c r="E11" s="493" t="s">
        <v>113</v>
      </c>
      <c r="F11" s="494">
        <f>SUM(F13:F14)</f>
        <v>106</v>
      </c>
      <c r="G11" s="144"/>
      <c r="H11" s="495">
        <f>F11*G11</f>
        <v>0</v>
      </c>
      <c r="I11" s="506" t="s">
        <v>623</v>
      </c>
      <c r="J11" s="86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row>
    <row r="12" spans="1:37" s="473" customFormat="1" ht="13.5" customHeight="1">
      <c r="A12" s="492"/>
      <c r="B12" s="636"/>
      <c r="C12" s="493"/>
      <c r="D12" s="424" t="s">
        <v>114</v>
      </c>
      <c r="E12" s="493"/>
      <c r="F12" s="494"/>
      <c r="G12" s="495"/>
      <c r="H12" s="495"/>
      <c r="I12" s="506"/>
      <c r="J12" s="842"/>
      <c r="K12" s="435"/>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row>
    <row r="13" spans="1:37" s="473" customFormat="1" ht="13.5" customHeight="1">
      <c r="A13" s="492"/>
      <c r="B13" s="636"/>
      <c r="C13" s="493"/>
      <c r="D13" s="424" t="s">
        <v>115</v>
      </c>
      <c r="E13" s="493"/>
      <c r="F13" s="964">
        <v>99</v>
      </c>
      <c r="G13" s="495"/>
      <c r="H13" s="495"/>
      <c r="I13" s="506"/>
      <c r="J13" s="86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row>
    <row r="14" spans="1:37" s="473" customFormat="1" ht="13.5" customHeight="1">
      <c r="A14" s="492"/>
      <c r="B14" s="636"/>
      <c r="C14" s="493"/>
      <c r="D14" s="424" t="s">
        <v>116</v>
      </c>
      <c r="E14" s="493"/>
      <c r="F14" s="964">
        <v>7</v>
      </c>
      <c r="G14" s="495"/>
      <c r="H14" s="495"/>
      <c r="I14" s="506"/>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row>
    <row r="15" spans="1:37" s="473" customFormat="1" ht="13.5" customHeight="1">
      <c r="A15" s="492"/>
      <c r="B15" s="636"/>
      <c r="C15" s="493"/>
      <c r="D15" s="424" t="s">
        <v>117</v>
      </c>
      <c r="E15" s="493"/>
      <c r="F15" s="964"/>
      <c r="G15" s="495"/>
      <c r="H15" s="495"/>
      <c r="I15" s="506"/>
      <c r="J15" s="965"/>
      <c r="K15" s="430"/>
      <c r="L15" s="430"/>
      <c r="M15" s="958"/>
      <c r="N15" s="958"/>
      <c r="O15" s="430"/>
      <c r="P15" s="430"/>
      <c r="Q15" s="430"/>
      <c r="R15" s="430"/>
      <c r="S15" s="430"/>
      <c r="T15" s="430"/>
      <c r="U15" s="430"/>
      <c r="V15" s="430"/>
      <c r="W15" s="430"/>
      <c r="X15" s="430"/>
      <c r="Y15" s="430"/>
      <c r="Z15" s="430"/>
      <c r="AA15" s="430"/>
      <c r="AB15" s="430"/>
      <c r="AC15" s="430"/>
      <c r="AD15" s="430"/>
      <c r="AE15" s="430"/>
      <c r="AF15" s="430"/>
      <c r="AG15" s="430"/>
      <c r="AH15" s="430"/>
      <c r="AI15" s="430"/>
      <c r="AJ15" s="430"/>
      <c r="AK15" s="430"/>
    </row>
    <row r="16" spans="1:37" s="473" customFormat="1" ht="13.5" customHeight="1">
      <c r="A16" s="492">
        <v>2</v>
      </c>
      <c r="B16" s="636" t="s">
        <v>111</v>
      </c>
      <c r="C16" s="493">
        <v>112101101</v>
      </c>
      <c r="D16" s="493" t="s">
        <v>118</v>
      </c>
      <c r="E16" s="493" t="s">
        <v>119</v>
      </c>
      <c r="F16" s="494">
        <f>SUM(F18)</f>
        <v>6</v>
      </c>
      <c r="G16" s="144"/>
      <c r="H16" s="495">
        <f>F16*G16</f>
        <v>0</v>
      </c>
      <c r="I16" s="506" t="s">
        <v>623</v>
      </c>
      <c r="J16" s="368"/>
      <c r="K16" s="435"/>
      <c r="L16" s="430"/>
      <c r="M16" s="430"/>
      <c r="N16" s="430"/>
      <c r="O16" s="430"/>
      <c r="P16" s="966"/>
      <c r="Q16" s="430"/>
      <c r="R16" s="430"/>
      <c r="S16" s="430"/>
      <c r="T16" s="430"/>
      <c r="U16" s="430"/>
      <c r="V16" s="430"/>
      <c r="W16" s="430"/>
      <c r="X16" s="430"/>
      <c r="Y16" s="430"/>
      <c r="Z16" s="430"/>
      <c r="AA16" s="430"/>
      <c r="AB16" s="430"/>
      <c r="AC16" s="430"/>
      <c r="AD16" s="430"/>
      <c r="AE16" s="430"/>
      <c r="AF16" s="430"/>
      <c r="AG16" s="430"/>
      <c r="AH16" s="430"/>
      <c r="AI16" s="430"/>
      <c r="AJ16" s="430"/>
      <c r="AK16" s="430"/>
    </row>
    <row r="17" spans="1:37" s="473" customFormat="1" ht="13.5" customHeight="1">
      <c r="A17" s="492"/>
      <c r="B17" s="636"/>
      <c r="C17" s="493"/>
      <c r="D17" s="424" t="s">
        <v>120</v>
      </c>
      <c r="E17" s="493"/>
      <c r="F17" s="494"/>
      <c r="G17" s="495"/>
      <c r="H17" s="495"/>
      <c r="I17" s="506"/>
      <c r="J17" s="368"/>
      <c r="K17" s="435"/>
      <c r="L17" s="430"/>
      <c r="M17" s="966"/>
      <c r="N17" s="966"/>
      <c r="O17" s="967"/>
      <c r="P17" s="430"/>
      <c r="Q17" s="430"/>
      <c r="R17" s="430"/>
      <c r="S17" s="430"/>
      <c r="T17" s="430"/>
      <c r="U17" s="430"/>
      <c r="V17" s="430"/>
      <c r="W17" s="430"/>
      <c r="X17" s="430"/>
      <c r="Y17" s="430"/>
      <c r="Z17" s="430"/>
      <c r="AA17" s="430"/>
      <c r="AB17" s="430"/>
      <c r="AC17" s="430"/>
      <c r="AD17" s="430"/>
      <c r="AE17" s="430"/>
      <c r="AF17" s="430"/>
      <c r="AG17" s="430"/>
      <c r="AH17" s="430"/>
      <c r="AI17" s="430"/>
      <c r="AJ17" s="430"/>
      <c r="AK17" s="430"/>
    </row>
    <row r="18" spans="1:37" s="473" customFormat="1" ht="13.5" customHeight="1">
      <c r="A18" s="492"/>
      <c r="B18" s="636"/>
      <c r="C18" s="493"/>
      <c r="D18" s="424" t="s">
        <v>121</v>
      </c>
      <c r="E18" s="493"/>
      <c r="F18" s="964">
        <f>1+1+1+1+1+1</f>
        <v>6</v>
      </c>
      <c r="G18" s="495"/>
      <c r="H18" s="495"/>
      <c r="I18" s="506"/>
      <c r="J18" s="368"/>
      <c r="K18" s="430"/>
      <c r="L18" s="430"/>
      <c r="M18" s="966"/>
      <c r="N18" s="966"/>
      <c r="O18" s="967"/>
      <c r="P18" s="430"/>
      <c r="Q18" s="430"/>
      <c r="R18" s="430"/>
      <c r="S18" s="430"/>
      <c r="T18" s="430"/>
      <c r="U18" s="430"/>
      <c r="V18" s="430"/>
      <c r="W18" s="430"/>
      <c r="X18" s="430"/>
      <c r="Y18" s="430"/>
      <c r="Z18" s="430"/>
      <c r="AA18" s="430"/>
      <c r="AB18" s="430"/>
      <c r="AC18" s="430"/>
      <c r="AD18" s="430"/>
      <c r="AE18" s="430"/>
      <c r="AF18" s="430"/>
      <c r="AG18" s="430"/>
      <c r="AH18" s="430"/>
      <c r="AI18" s="430"/>
      <c r="AJ18" s="430"/>
      <c r="AK18" s="430"/>
    </row>
    <row r="19" spans="1:37" s="473" customFormat="1" ht="13.5" customHeight="1">
      <c r="A19" s="492"/>
      <c r="B19" s="636"/>
      <c r="C19" s="493"/>
      <c r="D19" s="515" t="s">
        <v>122</v>
      </c>
      <c r="E19" s="493"/>
      <c r="F19" s="500"/>
      <c r="G19" s="495"/>
      <c r="H19" s="495"/>
      <c r="I19" s="506"/>
      <c r="J19" s="554"/>
      <c r="K19" s="554"/>
      <c r="L19" s="554"/>
      <c r="M19" s="554"/>
      <c r="N19" s="554"/>
      <c r="O19" s="967"/>
      <c r="P19" s="555"/>
      <c r="Q19" s="556"/>
      <c r="R19" s="557"/>
      <c r="S19" s="558"/>
      <c r="T19" s="558"/>
      <c r="U19" s="559"/>
      <c r="V19" s="430"/>
      <c r="W19" s="430"/>
      <c r="X19" s="430"/>
      <c r="Y19" s="430"/>
      <c r="Z19" s="430"/>
      <c r="AA19" s="430"/>
      <c r="AB19" s="430"/>
      <c r="AC19" s="430"/>
      <c r="AD19" s="430"/>
      <c r="AE19" s="430"/>
      <c r="AF19" s="430"/>
      <c r="AG19" s="430"/>
      <c r="AH19" s="430"/>
      <c r="AI19" s="430"/>
      <c r="AJ19" s="430"/>
      <c r="AK19" s="430"/>
    </row>
    <row r="20" spans="1:37" s="473" customFormat="1" ht="13.5" customHeight="1">
      <c r="A20" s="492">
        <v>3</v>
      </c>
      <c r="B20" s="636" t="s">
        <v>111</v>
      </c>
      <c r="C20" s="493">
        <v>112101102</v>
      </c>
      <c r="D20" s="493" t="s">
        <v>123</v>
      </c>
      <c r="E20" s="493" t="s">
        <v>119</v>
      </c>
      <c r="F20" s="494">
        <f>SUM(F22)</f>
        <v>3</v>
      </c>
      <c r="G20" s="144"/>
      <c r="H20" s="495">
        <f>F20*G20</f>
        <v>0</v>
      </c>
      <c r="I20" s="506" t="s">
        <v>623</v>
      </c>
      <c r="J20" s="368"/>
      <c r="K20" s="430"/>
      <c r="L20" s="430"/>
      <c r="M20" s="430"/>
      <c r="N20" s="430"/>
      <c r="O20" s="430"/>
      <c r="P20" s="430"/>
      <c r="Q20" s="430"/>
      <c r="R20" s="430"/>
      <c r="S20" s="430"/>
      <c r="T20" s="430"/>
      <c r="U20" s="430"/>
      <c r="V20" s="430"/>
      <c r="W20" s="430"/>
      <c r="X20" s="430"/>
      <c r="Y20" s="430"/>
      <c r="Z20" s="430"/>
      <c r="AA20" s="430"/>
      <c r="AB20" s="430"/>
      <c r="AC20" s="430"/>
      <c r="AD20" s="430"/>
      <c r="AE20" s="430"/>
      <c r="AF20" s="430"/>
      <c r="AG20" s="430"/>
      <c r="AH20" s="430"/>
      <c r="AI20" s="430"/>
      <c r="AJ20" s="430"/>
      <c r="AK20" s="430"/>
    </row>
    <row r="21" spans="1:37" s="473" customFormat="1" ht="13.5" customHeight="1">
      <c r="A21" s="492"/>
      <c r="B21" s="636"/>
      <c r="C21" s="493"/>
      <c r="D21" s="424" t="s">
        <v>120</v>
      </c>
      <c r="E21" s="493"/>
      <c r="F21" s="494"/>
      <c r="G21" s="495"/>
      <c r="H21" s="495"/>
      <c r="I21" s="506"/>
      <c r="J21" s="368"/>
      <c r="K21" s="435"/>
      <c r="L21" s="430"/>
      <c r="M21" s="968"/>
      <c r="N21" s="968"/>
      <c r="O21" s="436"/>
      <c r="P21" s="969"/>
      <c r="Q21" s="436"/>
      <c r="R21" s="430"/>
      <c r="S21" s="430"/>
      <c r="T21" s="430"/>
      <c r="U21" s="430"/>
      <c r="V21" s="430"/>
      <c r="W21" s="430"/>
      <c r="X21" s="430"/>
      <c r="Y21" s="430"/>
      <c r="Z21" s="430"/>
      <c r="AA21" s="430"/>
      <c r="AB21" s="430"/>
      <c r="AC21" s="430"/>
      <c r="AD21" s="430"/>
      <c r="AE21" s="430"/>
      <c r="AF21" s="430"/>
      <c r="AG21" s="430"/>
      <c r="AH21" s="430"/>
      <c r="AI21" s="430"/>
      <c r="AJ21" s="430"/>
      <c r="AK21" s="430"/>
    </row>
    <row r="22" spans="1:37" s="473" customFormat="1" ht="13.5" customHeight="1">
      <c r="A22" s="492"/>
      <c r="B22" s="636"/>
      <c r="C22" s="493"/>
      <c r="D22" s="424" t="s">
        <v>124</v>
      </c>
      <c r="E22" s="493"/>
      <c r="F22" s="964">
        <f>1+1+1</f>
        <v>3</v>
      </c>
      <c r="G22" s="495"/>
      <c r="H22" s="495"/>
      <c r="I22" s="506"/>
      <c r="J22" s="368"/>
      <c r="K22" s="430"/>
      <c r="L22" s="430"/>
      <c r="M22" s="970"/>
      <c r="N22" s="970"/>
      <c r="O22" s="968"/>
      <c r="P22" s="968"/>
      <c r="Q22" s="430"/>
      <c r="R22" s="430"/>
      <c r="S22" s="430"/>
      <c r="T22" s="430"/>
      <c r="U22" s="430"/>
      <c r="V22" s="430"/>
      <c r="W22" s="430"/>
      <c r="X22" s="430"/>
      <c r="Y22" s="430"/>
      <c r="Z22" s="430"/>
      <c r="AA22" s="430"/>
      <c r="AB22" s="430"/>
      <c r="AC22" s="430"/>
      <c r="AD22" s="430"/>
      <c r="AE22" s="430"/>
      <c r="AF22" s="430"/>
      <c r="AG22" s="430"/>
      <c r="AH22" s="430"/>
      <c r="AI22" s="430"/>
      <c r="AJ22" s="430"/>
      <c r="AK22" s="430"/>
    </row>
    <row r="23" spans="1:37" s="473" customFormat="1" ht="13.5" customHeight="1">
      <c r="A23" s="492"/>
      <c r="B23" s="636"/>
      <c r="C23" s="493"/>
      <c r="D23" s="515" t="s">
        <v>122</v>
      </c>
      <c r="E23" s="493"/>
      <c r="F23" s="500"/>
      <c r="G23" s="495"/>
      <c r="H23" s="495"/>
      <c r="I23" s="506"/>
      <c r="J23" s="554"/>
      <c r="K23" s="554"/>
      <c r="L23" s="554"/>
      <c r="M23" s="971"/>
      <c r="N23" s="971"/>
      <c r="O23" s="972"/>
      <c r="P23" s="968"/>
      <c r="Q23" s="430"/>
      <c r="R23" s="557"/>
      <c r="S23" s="558"/>
      <c r="T23" s="558"/>
      <c r="U23" s="559"/>
      <c r="V23" s="430"/>
      <c r="W23" s="430"/>
      <c r="X23" s="430"/>
      <c r="Y23" s="430"/>
      <c r="Z23" s="430"/>
      <c r="AA23" s="430"/>
      <c r="AB23" s="430"/>
      <c r="AC23" s="430"/>
      <c r="AD23" s="430"/>
      <c r="AE23" s="430"/>
      <c r="AF23" s="430"/>
      <c r="AG23" s="430"/>
      <c r="AH23" s="430"/>
      <c r="AI23" s="430"/>
      <c r="AJ23" s="430"/>
      <c r="AK23" s="430"/>
    </row>
    <row r="24" spans="1:37" s="473" customFormat="1" ht="13.5" customHeight="1">
      <c r="A24" s="492">
        <v>4</v>
      </c>
      <c r="B24" s="636" t="s">
        <v>111</v>
      </c>
      <c r="C24" s="493">
        <v>112101103</v>
      </c>
      <c r="D24" s="493" t="s">
        <v>125</v>
      </c>
      <c r="E24" s="493" t="s">
        <v>119</v>
      </c>
      <c r="F24" s="494">
        <f>SUM(F26)</f>
        <v>1</v>
      </c>
      <c r="G24" s="144"/>
      <c r="H24" s="495">
        <f>F24*G24</f>
        <v>0</v>
      </c>
      <c r="I24" s="506" t="s">
        <v>623</v>
      </c>
      <c r="J24" s="554"/>
      <c r="K24" s="554"/>
      <c r="L24" s="554"/>
      <c r="M24" s="971"/>
      <c r="N24" s="971"/>
      <c r="O24" s="972"/>
      <c r="P24" s="968"/>
      <c r="Q24" s="430"/>
      <c r="R24" s="557"/>
      <c r="S24" s="558"/>
      <c r="T24" s="558"/>
      <c r="U24" s="559"/>
      <c r="V24" s="430"/>
      <c r="W24" s="430"/>
      <c r="X24" s="430"/>
      <c r="Y24" s="430"/>
      <c r="Z24" s="430"/>
      <c r="AA24" s="430"/>
      <c r="AB24" s="430"/>
      <c r="AC24" s="430"/>
      <c r="AD24" s="430"/>
      <c r="AE24" s="430"/>
      <c r="AF24" s="430"/>
      <c r="AG24" s="430"/>
      <c r="AH24" s="430"/>
      <c r="AI24" s="430"/>
      <c r="AJ24" s="430"/>
      <c r="AK24" s="430"/>
    </row>
    <row r="25" spans="1:37" s="473" customFormat="1" ht="13.5" customHeight="1">
      <c r="A25" s="492"/>
      <c r="B25" s="636"/>
      <c r="C25" s="493"/>
      <c r="D25" s="424" t="s">
        <v>120</v>
      </c>
      <c r="E25" s="493"/>
      <c r="F25" s="964"/>
      <c r="G25" s="495"/>
      <c r="H25" s="495"/>
      <c r="I25" s="506"/>
      <c r="J25" s="368"/>
      <c r="K25" s="430"/>
      <c r="L25" s="430"/>
      <c r="M25" s="970"/>
      <c r="N25" s="970"/>
      <c r="O25" s="968"/>
      <c r="P25" s="968"/>
      <c r="Q25" s="430"/>
      <c r="R25" s="430"/>
      <c r="S25" s="430"/>
      <c r="T25" s="430"/>
      <c r="U25" s="430"/>
      <c r="V25" s="430"/>
      <c r="W25" s="430"/>
      <c r="X25" s="430"/>
      <c r="Y25" s="430"/>
      <c r="Z25" s="430"/>
      <c r="AA25" s="430"/>
      <c r="AB25" s="430"/>
      <c r="AC25" s="430"/>
      <c r="AD25" s="430"/>
      <c r="AE25" s="430"/>
      <c r="AF25" s="430"/>
      <c r="AG25" s="430"/>
      <c r="AH25" s="430"/>
      <c r="AI25" s="430"/>
      <c r="AJ25" s="430"/>
      <c r="AK25" s="430"/>
    </row>
    <row r="26" spans="1:37" s="473" customFormat="1" ht="13.5" customHeight="1">
      <c r="A26" s="492"/>
      <c r="B26" s="636"/>
      <c r="C26" s="493"/>
      <c r="D26" s="424" t="s">
        <v>126</v>
      </c>
      <c r="E26" s="493"/>
      <c r="F26" s="964">
        <v>1</v>
      </c>
      <c r="G26" s="495"/>
      <c r="H26" s="495"/>
      <c r="I26" s="506"/>
      <c r="J26" s="554"/>
      <c r="K26" s="554"/>
      <c r="L26" s="554"/>
      <c r="M26" s="971"/>
      <c r="N26" s="971"/>
      <c r="O26" s="972"/>
      <c r="P26" s="968"/>
      <c r="Q26" s="430"/>
      <c r="R26" s="557"/>
      <c r="S26" s="558"/>
      <c r="T26" s="558"/>
      <c r="U26" s="559"/>
      <c r="V26" s="430"/>
      <c r="W26" s="430"/>
      <c r="X26" s="430"/>
      <c r="Y26" s="430"/>
      <c r="Z26" s="430"/>
      <c r="AA26" s="430"/>
      <c r="AB26" s="430"/>
      <c r="AC26" s="430"/>
      <c r="AD26" s="430"/>
      <c r="AE26" s="430"/>
      <c r="AF26" s="430"/>
      <c r="AG26" s="430"/>
      <c r="AH26" s="430"/>
      <c r="AI26" s="430"/>
      <c r="AJ26" s="430"/>
      <c r="AK26" s="430"/>
    </row>
    <row r="27" spans="1:37" s="473" customFormat="1" ht="13.5" customHeight="1">
      <c r="A27" s="492"/>
      <c r="B27" s="636"/>
      <c r="C27" s="493"/>
      <c r="D27" s="515" t="s">
        <v>122</v>
      </c>
      <c r="E27" s="493"/>
      <c r="F27" s="500"/>
      <c r="G27" s="495"/>
      <c r="H27" s="495"/>
      <c r="I27" s="506"/>
      <c r="J27" s="554"/>
      <c r="K27" s="554"/>
      <c r="L27" s="554"/>
      <c r="M27" s="971"/>
      <c r="N27" s="971"/>
      <c r="O27" s="972"/>
      <c r="P27" s="968"/>
      <c r="Q27" s="430"/>
      <c r="R27" s="557"/>
      <c r="S27" s="558"/>
      <c r="T27" s="558"/>
      <c r="U27" s="559"/>
      <c r="V27" s="430"/>
      <c r="W27" s="430"/>
      <c r="X27" s="430"/>
      <c r="Y27" s="430"/>
      <c r="Z27" s="430"/>
      <c r="AA27" s="430"/>
      <c r="AB27" s="430"/>
      <c r="AC27" s="430"/>
      <c r="AD27" s="430"/>
      <c r="AE27" s="430"/>
      <c r="AF27" s="430"/>
      <c r="AG27" s="430"/>
      <c r="AH27" s="430"/>
      <c r="AI27" s="430"/>
      <c r="AJ27" s="430"/>
      <c r="AK27" s="430"/>
    </row>
    <row r="28" spans="1:37" s="473" customFormat="1" ht="13.5" customHeight="1">
      <c r="A28" s="492">
        <v>5</v>
      </c>
      <c r="B28" s="636" t="s">
        <v>111</v>
      </c>
      <c r="C28" s="493">
        <v>112101121</v>
      </c>
      <c r="D28" s="493" t="s">
        <v>127</v>
      </c>
      <c r="E28" s="493" t="s">
        <v>119</v>
      </c>
      <c r="F28" s="494">
        <f>SUM(F30)</f>
        <v>10</v>
      </c>
      <c r="G28" s="144"/>
      <c r="H28" s="495">
        <f>F28*G28</f>
        <v>0</v>
      </c>
      <c r="I28" s="506" t="s">
        <v>623</v>
      </c>
      <c r="J28" s="554"/>
      <c r="K28" s="554"/>
      <c r="L28" s="554"/>
      <c r="M28" s="971"/>
      <c r="N28" s="971"/>
      <c r="O28" s="972"/>
      <c r="P28" s="968"/>
      <c r="Q28" s="430"/>
      <c r="R28" s="558"/>
      <c r="S28" s="558"/>
      <c r="T28" s="558"/>
      <c r="U28" s="559"/>
      <c r="V28" s="430"/>
      <c r="W28" s="430"/>
      <c r="X28" s="430"/>
      <c r="Y28" s="430"/>
      <c r="Z28" s="430"/>
      <c r="AA28" s="430"/>
      <c r="AB28" s="430"/>
      <c r="AC28" s="430"/>
      <c r="AD28" s="430"/>
      <c r="AE28" s="430"/>
      <c r="AF28" s="430"/>
      <c r="AG28" s="430"/>
      <c r="AH28" s="430"/>
      <c r="AI28" s="430"/>
      <c r="AJ28" s="430"/>
      <c r="AK28" s="430"/>
    </row>
    <row r="29" spans="1:37" s="473" customFormat="1" ht="13.5" customHeight="1">
      <c r="A29" s="492"/>
      <c r="B29" s="636"/>
      <c r="C29" s="493"/>
      <c r="D29" s="424" t="s">
        <v>120</v>
      </c>
      <c r="E29" s="493"/>
      <c r="F29" s="494"/>
      <c r="G29" s="495"/>
      <c r="H29" s="495"/>
      <c r="I29" s="506"/>
      <c r="J29" s="554"/>
      <c r="K29" s="554"/>
      <c r="L29" s="554"/>
      <c r="M29" s="971"/>
      <c r="N29" s="971"/>
      <c r="O29" s="972"/>
      <c r="P29" s="968"/>
      <c r="Q29" s="430"/>
      <c r="R29" s="558"/>
      <c r="S29" s="558"/>
      <c r="T29" s="558"/>
      <c r="U29" s="559"/>
      <c r="V29" s="430"/>
      <c r="W29" s="430"/>
      <c r="X29" s="430"/>
      <c r="Y29" s="430"/>
      <c r="Z29" s="430"/>
      <c r="AA29" s="430"/>
      <c r="AB29" s="430"/>
      <c r="AC29" s="430"/>
      <c r="AD29" s="430"/>
      <c r="AE29" s="430"/>
      <c r="AF29" s="430"/>
      <c r="AG29" s="430"/>
      <c r="AH29" s="430"/>
      <c r="AI29" s="430"/>
      <c r="AJ29" s="430"/>
      <c r="AK29" s="430"/>
    </row>
    <row r="30" spans="1:37" s="473" customFormat="1" ht="13.5" customHeight="1">
      <c r="A30" s="492"/>
      <c r="B30" s="636"/>
      <c r="C30" s="493"/>
      <c r="D30" s="424" t="s">
        <v>128</v>
      </c>
      <c r="E30" s="493"/>
      <c r="F30" s="964">
        <v>10</v>
      </c>
      <c r="G30" s="495"/>
      <c r="H30" s="495"/>
      <c r="I30" s="506"/>
      <c r="J30" s="554"/>
      <c r="K30" s="554"/>
      <c r="L30" s="554"/>
      <c r="M30" s="971"/>
      <c r="N30" s="971"/>
      <c r="O30" s="972"/>
      <c r="P30" s="968"/>
      <c r="Q30" s="430"/>
      <c r="R30" s="558"/>
      <c r="S30" s="558"/>
      <c r="T30" s="558"/>
      <c r="U30" s="559"/>
      <c r="V30" s="430"/>
      <c r="W30" s="430"/>
      <c r="X30" s="430"/>
      <c r="Y30" s="430"/>
      <c r="Z30" s="430"/>
      <c r="AA30" s="430"/>
      <c r="AB30" s="430"/>
      <c r="AC30" s="430"/>
      <c r="AD30" s="430"/>
      <c r="AE30" s="430"/>
      <c r="AF30" s="430"/>
      <c r="AG30" s="430"/>
      <c r="AH30" s="430"/>
      <c r="AI30" s="430"/>
      <c r="AJ30" s="430"/>
      <c r="AK30" s="430"/>
    </row>
    <row r="31" spans="1:37" s="473" customFormat="1" ht="13.5" customHeight="1">
      <c r="A31" s="492"/>
      <c r="B31" s="636"/>
      <c r="C31" s="493"/>
      <c r="D31" s="515" t="s">
        <v>122</v>
      </c>
      <c r="E31" s="493"/>
      <c r="F31" s="500"/>
      <c r="G31" s="495"/>
      <c r="H31" s="495"/>
      <c r="I31" s="506"/>
      <c r="J31" s="554"/>
      <c r="K31" s="554"/>
      <c r="L31" s="554"/>
      <c r="M31" s="554"/>
      <c r="N31" s="554"/>
      <c r="O31" s="555"/>
      <c r="P31" s="556"/>
      <c r="Q31" s="557"/>
      <c r="R31" s="558"/>
      <c r="S31" s="558"/>
      <c r="T31" s="558"/>
      <c r="U31" s="559"/>
      <c r="V31" s="430"/>
      <c r="W31" s="430"/>
      <c r="X31" s="430"/>
      <c r="Y31" s="430"/>
      <c r="Z31" s="430"/>
      <c r="AA31" s="430"/>
      <c r="AB31" s="430"/>
      <c r="AC31" s="430"/>
      <c r="AD31" s="430"/>
      <c r="AE31" s="430"/>
      <c r="AF31" s="430"/>
      <c r="AG31" s="430"/>
      <c r="AH31" s="430"/>
      <c r="AI31" s="430"/>
      <c r="AJ31" s="430"/>
      <c r="AK31" s="430"/>
    </row>
    <row r="32" spans="1:37" s="473" customFormat="1" ht="13.5" customHeight="1">
      <c r="A32" s="492">
        <v>6</v>
      </c>
      <c r="B32" s="636" t="s">
        <v>111</v>
      </c>
      <c r="C32" s="493">
        <v>112251101</v>
      </c>
      <c r="D32" s="493" t="s">
        <v>129</v>
      </c>
      <c r="E32" s="493" t="s">
        <v>119</v>
      </c>
      <c r="F32" s="494">
        <f>SUM(F33:F34)</f>
        <v>16</v>
      </c>
      <c r="G32" s="144"/>
      <c r="H32" s="495">
        <f>F32*G32</f>
        <v>0</v>
      </c>
      <c r="I32" s="506" t="s">
        <v>623</v>
      </c>
      <c r="J32" s="973"/>
      <c r="K32" s="554"/>
      <c r="L32" s="554"/>
      <c r="M32" s="430"/>
      <c r="N32" s="430"/>
      <c r="O32" s="430"/>
      <c r="P32" s="430"/>
      <c r="Q32" s="430"/>
      <c r="R32" s="430"/>
      <c r="S32" s="430"/>
      <c r="T32" s="559"/>
      <c r="U32" s="430"/>
      <c r="V32" s="560"/>
      <c r="W32" s="430"/>
      <c r="X32" s="430"/>
      <c r="Y32" s="430"/>
      <c r="Z32" s="430"/>
      <c r="AA32" s="430"/>
      <c r="AB32" s="430"/>
      <c r="AC32" s="430"/>
      <c r="AD32" s="430"/>
      <c r="AE32" s="430"/>
      <c r="AF32" s="430"/>
      <c r="AG32" s="430"/>
      <c r="AH32" s="430"/>
      <c r="AI32" s="430"/>
      <c r="AJ32" s="430"/>
      <c r="AK32" s="430"/>
    </row>
    <row r="33" spans="1:37" s="473" customFormat="1" ht="13.5" customHeight="1">
      <c r="A33" s="492"/>
      <c r="B33" s="636"/>
      <c r="C33" s="493"/>
      <c r="D33" s="515" t="s">
        <v>130</v>
      </c>
      <c r="E33" s="493"/>
      <c r="F33" s="964">
        <v>6</v>
      </c>
      <c r="G33" s="495"/>
      <c r="H33" s="495"/>
      <c r="I33" s="506"/>
      <c r="J33" s="973"/>
      <c r="K33" s="554"/>
      <c r="L33" s="554"/>
      <c r="M33" s="971"/>
      <c r="N33" s="971"/>
      <c r="O33" s="972"/>
      <c r="P33" s="968"/>
      <c r="Q33" s="430"/>
      <c r="R33" s="430"/>
      <c r="S33" s="430"/>
      <c r="T33" s="559"/>
      <c r="U33" s="430"/>
      <c r="V33" s="560"/>
      <c r="W33" s="430"/>
      <c r="X33" s="430"/>
      <c r="Y33" s="430"/>
      <c r="Z33" s="430"/>
      <c r="AA33" s="430"/>
      <c r="AB33" s="430"/>
      <c r="AC33" s="430"/>
      <c r="AD33" s="430"/>
      <c r="AE33" s="430"/>
      <c r="AF33" s="430"/>
      <c r="AG33" s="430"/>
      <c r="AH33" s="430"/>
      <c r="AI33" s="430"/>
      <c r="AJ33" s="430"/>
      <c r="AK33" s="430"/>
    </row>
    <row r="34" spans="1:37" s="473" customFormat="1" ht="13.5" customHeight="1">
      <c r="A34" s="492"/>
      <c r="B34" s="636"/>
      <c r="C34" s="493"/>
      <c r="D34" s="515" t="s">
        <v>131</v>
      </c>
      <c r="E34" s="493"/>
      <c r="F34" s="964">
        <v>10</v>
      </c>
      <c r="G34" s="495"/>
      <c r="H34" s="495"/>
      <c r="I34" s="506"/>
      <c r="J34" s="973"/>
      <c r="K34" s="554"/>
      <c r="L34" s="554"/>
      <c r="M34" s="971"/>
      <c r="N34" s="971"/>
      <c r="O34" s="972"/>
      <c r="P34" s="968"/>
      <c r="Q34" s="430"/>
      <c r="R34" s="558"/>
      <c r="S34" s="558"/>
      <c r="T34" s="559"/>
      <c r="U34" s="430"/>
      <c r="V34" s="560"/>
      <c r="W34" s="430"/>
      <c r="X34" s="430"/>
      <c r="Y34" s="430"/>
      <c r="Z34" s="430"/>
      <c r="AA34" s="430"/>
      <c r="AB34" s="430"/>
      <c r="AC34" s="430"/>
      <c r="AD34" s="430"/>
      <c r="AE34" s="430"/>
      <c r="AF34" s="430"/>
      <c r="AG34" s="430"/>
      <c r="AH34" s="430"/>
      <c r="AI34" s="430"/>
      <c r="AJ34" s="430"/>
      <c r="AK34" s="430"/>
    </row>
    <row r="35" spans="1:37" s="473" customFormat="1" ht="13.5" customHeight="1">
      <c r="A35" s="492"/>
      <c r="B35" s="636"/>
      <c r="C35" s="493"/>
      <c r="D35" s="515" t="s">
        <v>132</v>
      </c>
      <c r="E35" s="493"/>
      <c r="G35" s="495"/>
      <c r="H35" s="495"/>
      <c r="I35" s="506"/>
      <c r="J35" s="973"/>
      <c r="K35" s="554"/>
      <c r="L35" s="554"/>
      <c r="M35" s="970"/>
      <c r="N35" s="970"/>
      <c r="O35" s="968"/>
      <c r="P35" s="968"/>
      <c r="Q35" s="430"/>
      <c r="R35" s="974"/>
      <c r="S35" s="974"/>
      <c r="T35" s="559"/>
      <c r="U35" s="430"/>
      <c r="V35" s="560"/>
      <c r="W35" s="430"/>
      <c r="X35" s="430"/>
      <c r="Y35" s="430"/>
      <c r="Z35" s="430"/>
      <c r="AA35" s="430"/>
      <c r="AB35" s="430"/>
      <c r="AC35" s="430"/>
      <c r="AD35" s="430"/>
      <c r="AE35" s="430"/>
      <c r="AF35" s="430"/>
      <c r="AG35" s="430"/>
      <c r="AH35" s="430"/>
      <c r="AI35" s="430"/>
      <c r="AJ35" s="430"/>
      <c r="AK35" s="430"/>
    </row>
    <row r="36" spans="1:37" s="473" customFormat="1" ht="13.5" customHeight="1">
      <c r="A36" s="492">
        <v>7</v>
      </c>
      <c r="B36" s="636" t="s">
        <v>111</v>
      </c>
      <c r="C36" s="493">
        <v>112251102</v>
      </c>
      <c r="D36" s="493" t="s">
        <v>133</v>
      </c>
      <c r="E36" s="493" t="s">
        <v>119</v>
      </c>
      <c r="F36" s="494">
        <f>SUM(F37:F37)</f>
        <v>2</v>
      </c>
      <c r="G36" s="144"/>
      <c r="H36" s="495">
        <f>F36*G36</f>
        <v>0</v>
      </c>
      <c r="I36" s="506" t="s">
        <v>623</v>
      </c>
      <c r="J36" s="973"/>
      <c r="K36" s="554"/>
      <c r="L36" s="554"/>
      <c r="M36" s="970"/>
      <c r="N36" s="970"/>
      <c r="O36" s="968"/>
      <c r="P36" s="968"/>
      <c r="Q36" s="430"/>
      <c r="R36" s="974"/>
      <c r="S36" s="974"/>
      <c r="T36" s="559"/>
      <c r="U36" s="430"/>
      <c r="V36" s="560"/>
      <c r="W36" s="430"/>
      <c r="X36" s="430"/>
      <c r="Y36" s="430"/>
      <c r="Z36" s="430"/>
      <c r="AA36" s="430"/>
      <c r="AB36" s="430"/>
      <c r="AC36" s="430"/>
      <c r="AD36" s="430"/>
      <c r="AE36" s="430"/>
      <c r="AF36" s="430"/>
      <c r="AG36" s="430"/>
      <c r="AH36" s="430"/>
      <c r="AI36" s="430"/>
      <c r="AJ36" s="430"/>
      <c r="AK36" s="430"/>
    </row>
    <row r="37" spans="1:37" s="473" customFormat="1" ht="13.5" customHeight="1">
      <c r="A37" s="492"/>
      <c r="B37" s="636"/>
      <c r="C37" s="493"/>
      <c r="D37" s="515" t="s">
        <v>134</v>
      </c>
      <c r="E37" s="493"/>
      <c r="F37" s="964">
        <v>2</v>
      </c>
      <c r="G37" s="495"/>
      <c r="H37" s="495"/>
      <c r="I37" s="506"/>
      <c r="J37" s="973"/>
      <c r="K37" s="554"/>
      <c r="L37" s="554"/>
      <c r="M37" s="970"/>
      <c r="N37" s="970"/>
      <c r="O37" s="968"/>
      <c r="P37" s="968"/>
      <c r="Q37" s="430"/>
      <c r="R37" s="974"/>
      <c r="S37" s="974"/>
      <c r="T37" s="559"/>
      <c r="U37" s="430"/>
      <c r="V37" s="560"/>
      <c r="W37" s="430"/>
      <c r="X37" s="430"/>
      <c r="Y37" s="430"/>
      <c r="Z37" s="430"/>
      <c r="AA37" s="430"/>
      <c r="AB37" s="430"/>
      <c r="AC37" s="430"/>
      <c r="AD37" s="430"/>
      <c r="AE37" s="430"/>
      <c r="AF37" s="430"/>
      <c r="AG37" s="430"/>
      <c r="AH37" s="430"/>
      <c r="AI37" s="430"/>
      <c r="AJ37" s="430"/>
      <c r="AK37" s="430"/>
    </row>
    <row r="38" spans="1:37" s="473" customFormat="1" ht="13.5" customHeight="1">
      <c r="A38" s="492"/>
      <c r="B38" s="636"/>
      <c r="C38" s="493"/>
      <c r="D38" s="515" t="s">
        <v>132</v>
      </c>
      <c r="E38" s="493"/>
      <c r="G38" s="495"/>
      <c r="H38" s="495"/>
      <c r="I38" s="506"/>
      <c r="J38" s="973"/>
      <c r="K38" s="554"/>
      <c r="L38" s="554"/>
      <c r="M38" s="970"/>
      <c r="N38" s="970"/>
      <c r="O38" s="968"/>
      <c r="P38" s="968"/>
      <c r="Q38" s="430"/>
      <c r="R38" s="974"/>
      <c r="S38" s="974"/>
      <c r="T38" s="559"/>
      <c r="U38" s="430"/>
      <c r="V38" s="560"/>
      <c r="W38" s="430"/>
      <c r="X38" s="430"/>
      <c r="Y38" s="430"/>
      <c r="Z38" s="430"/>
      <c r="AA38" s="430"/>
      <c r="AB38" s="430"/>
      <c r="AC38" s="430"/>
      <c r="AD38" s="430"/>
      <c r="AE38" s="430"/>
      <c r="AF38" s="430"/>
      <c r="AG38" s="430"/>
      <c r="AH38" s="430"/>
      <c r="AI38" s="430"/>
      <c r="AJ38" s="430"/>
      <c r="AK38" s="430"/>
    </row>
    <row r="39" spans="1:37" s="473" customFormat="1" ht="13.5" customHeight="1">
      <c r="A39" s="492">
        <v>8</v>
      </c>
      <c r="B39" s="636" t="s">
        <v>111</v>
      </c>
      <c r="C39" s="493">
        <v>112251103</v>
      </c>
      <c r="D39" s="493" t="s">
        <v>135</v>
      </c>
      <c r="E39" s="493" t="s">
        <v>119</v>
      </c>
      <c r="F39" s="494">
        <f>SUM(F40:F40)</f>
        <v>1</v>
      </c>
      <c r="G39" s="144"/>
      <c r="H39" s="495">
        <f>F39*G39</f>
        <v>0</v>
      </c>
      <c r="I39" s="506" t="s">
        <v>623</v>
      </c>
      <c r="J39" s="973"/>
      <c r="K39" s="554"/>
      <c r="L39" s="554"/>
      <c r="M39" s="970"/>
      <c r="N39" s="970"/>
      <c r="O39" s="968"/>
      <c r="P39" s="968"/>
      <c r="Q39" s="430"/>
      <c r="R39" s="974"/>
      <c r="S39" s="974"/>
      <c r="T39" s="559"/>
      <c r="U39" s="430"/>
      <c r="V39" s="560"/>
      <c r="W39" s="430"/>
      <c r="X39" s="430"/>
      <c r="Y39" s="430"/>
      <c r="Z39" s="430"/>
      <c r="AA39" s="430"/>
      <c r="AB39" s="430"/>
      <c r="AC39" s="430"/>
      <c r="AD39" s="430"/>
      <c r="AE39" s="430"/>
      <c r="AF39" s="430"/>
      <c r="AG39" s="430"/>
      <c r="AH39" s="430"/>
      <c r="AI39" s="430"/>
      <c r="AJ39" s="430"/>
      <c r="AK39" s="430"/>
    </row>
    <row r="40" spans="1:37" s="473" customFormat="1" ht="13.5" customHeight="1">
      <c r="A40" s="492"/>
      <c r="B40" s="636"/>
      <c r="C40" s="493"/>
      <c r="D40" s="515" t="s">
        <v>136</v>
      </c>
      <c r="E40" s="493"/>
      <c r="F40" s="964">
        <v>1</v>
      </c>
      <c r="G40" s="495"/>
      <c r="H40" s="495"/>
      <c r="I40" s="506"/>
      <c r="J40" s="973"/>
      <c r="K40" s="554"/>
      <c r="L40" s="554"/>
      <c r="M40" s="970"/>
      <c r="N40" s="970"/>
      <c r="O40" s="968"/>
      <c r="P40" s="968"/>
      <c r="Q40" s="430"/>
      <c r="R40" s="974"/>
      <c r="S40" s="974"/>
      <c r="T40" s="559"/>
      <c r="U40" s="430"/>
      <c r="V40" s="560"/>
      <c r="W40" s="430"/>
      <c r="X40" s="430"/>
      <c r="Y40" s="430"/>
      <c r="Z40" s="430"/>
      <c r="AA40" s="430"/>
      <c r="AB40" s="430"/>
      <c r="AC40" s="430"/>
      <c r="AD40" s="430"/>
      <c r="AE40" s="430"/>
      <c r="AF40" s="430"/>
      <c r="AG40" s="430"/>
      <c r="AH40" s="430"/>
      <c r="AI40" s="430"/>
      <c r="AJ40" s="430"/>
      <c r="AK40" s="430"/>
    </row>
    <row r="41" spans="1:37" s="473" customFormat="1" ht="13.5" customHeight="1">
      <c r="A41" s="492"/>
      <c r="B41" s="636"/>
      <c r="C41" s="493"/>
      <c r="D41" s="515" t="s">
        <v>132</v>
      </c>
      <c r="E41" s="493"/>
      <c r="G41" s="495"/>
      <c r="H41" s="495"/>
      <c r="I41" s="506"/>
      <c r="J41" s="973"/>
      <c r="K41" s="554"/>
      <c r="L41" s="554"/>
      <c r="M41" s="970"/>
      <c r="N41" s="970"/>
      <c r="O41" s="968"/>
      <c r="P41" s="968"/>
      <c r="Q41" s="430"/>
      <c r="R41" s="974"/>
      <c r="S41" s="974"/>
      <c r="T41" s="559"/>
      <c r="U41" s="430"/>
      <c r="V41" s="560"/>
      <c r="W41" s="430"/>
      <c r="X41" s="430"/>
      <c r="Y41" s="430"/>
      <c r="Z41" s="430"/>
      <c r="AA41" s="430"/>
      <c r="AB41" s="430"/>
      <c r="AC41" s="430"/>
      <c r="AD41" s="430"/>
      <c r="AE41" s="430"/>
      <c r="AF41" s="430"/>
      <c r="AG41" s="430"/>
      <c r="AH41" s="430"/>
      <c r="AI41" s="430"/>
      <c r="AJ41" s="430"/>
      <c r="AK41" s="430"/>
    </row>
    <row r="42" spans="1:37" s="473" customFormat="1" ht="13.5" customHeight="1">
      <c r="A42" s="492">
        <v>9</v>
      </c>
      <c r="B42" s="636" t="s">
        <v>111</v>
      </c>
      <c r="C42" s="493">
        <v>112251104</v>
      </c>
      <c r="D42" s="493" t="s">
        <v>137</v>
      </c>
      <c r="E42" s="493" t="s">
        <v>119</v>
      </c>
      <c r="F42" s="494">
        <f>SUM(F43:F43)</f>
        <v>1</v>
      </c>
      <c r="G42" s="144"/>
      <c r="H42" s="495">
        <f>F42*G42</f>
        <v>0</v>
      </c>
      <c r="I42" s="506" t="s">
        <v>623</v>
      </c>
      <c r="J42" s="973"/>
      <c r="K42" s="554"/>
      <c r="L42" s="554"/>
      <c r="M42" s="970"/>
      <c r="N42" s="970"/>
      <c r="O42" s="968"/>
      <c r="P42" s="968"/>
      <c r="Q42" s="430"/>
      <c r="R42" s="974"/>
      <c r="S42" s="974"/>
      <c r="T42" s="559"/>
      <c r="U42" s="430"/>
      <c r="V42" s="560"/>
      <c r="W42" s="430"/>
      <c r="X42" s="430"/>
      <c r="Y42" s="430"/>
      <c r="Z42" s="430"/>
      <c r="AA42" s="430"/>
      <c r="AB42" s="430"/>
      <c r="AC42" s="430"/>
      <c r="AD42" s="430"/>
      <c r="AE42" s="430"/>
      <c r="AF42" s="430"/>
      <c r="AG42" s="430"/>
      <c r="AH42" s="430"/>
      <c r="AI42" s="430"/>
      <c r="AJ42" s="430"/>
      <c r="AK42" s="430"/>
    </row>
    <row r="43" spans="1:37" s="473" customFormat="1" ht="13.5" customHeight="1">
      <c r="A43" s="492"/>
      <c r="B43" s="636"/>
      <c r="C43" s="493"/>
      <c r="D43" s="515" t="s">
        <v>138</v>
      </c>
      <c r="E43" s="493"/>
      <c r="F43" s="964">
        <v>1</v>
      </c>
      <c r="G43" s="495"/>
      <c r="H43" s="495"/>
      <c r="I43" s="506"/>
      <c r="J43" s="973"/>
      <c r="K43" s="554"/>
      <c r="L43" s="554"/>
      <c r="M43" s="970"/>
      <c r="N43" s="970"/>
      <c r="O43" s="968"/>
      <c r="P43" s="968"/>
      <c r="Q43" s="430"/>
      <c r="R43" s="974"/>
      <c r="S43" s="974"/>
      <c r="T43" s="559"/>
      <c r="U43" s="430"/>
      <c r="V43" s="560"/>
      <c r="W43" s="430"/>
      <c r="X43" s="430"/>
      <c r="Y43" s="430"/>
      <c r="Z43" s="430"/>
      <c r="AA43" s="430"/>
      <c r="AB43" s="430"/>
      <c r="AC43" s="430"/>
      <c r="AD43" s="430"/>
      <c r="AE43" s="430"/>
      <c r="AF43" s="430"/>
      <c r="AG43" s="430"/>
      <c r="AH43" s="430"/>
      <c r="AI43" s="430"/>
      <c r="AJ43" s="430"/>
      <c r="AK43" s="430"/>
    </row>
    <row r="44" spans="1:37" s="473" customFormat="1" ht="13.5" customHeight="1">
      <c r="A44" s="492"/>
      <c r="B44" s="636"/>
      <c r="C44" s="493"/>
      <c r="D44" s="515" t="s">
        <v>132</v>
      </c>
      <c r="E44" s="493"/>
      <c r="G44" s="495"/>
      <c r="H44" s="495"/>
      <c r="I44" s="506"/>
      <c r="J44" s="973"/>
      <c r="K44" s="554"/>
      <c r="L44" s="554"/>
      <c r="M44" s="970"/>
      <c r="N44" s="970"/>
      <c r="O44" s="968"/>
      <c r="P44" s="968"/>
      <c r="Q44" s="430"/>
      <c r="R44" s="974"/>
      <c r="S44" s="974"/>
      <c r="T44" s="559"/>
      <c r="U44" s="430"/>
      <c r="V44" s="560"/>
      <c r="W44" s="430"/>
      <c r="X44" s="430"/>
      <c r="Y44" s="430"/>
      <c r="Z44" s="430"/>
      <c r="AA44" s="430"/>
      <c r="AB44" s="430"/>
      <c r="AC44" s="430"/>
      <c r="AD44" s="430"/>
      <c r="AE44" s="430"/>
      <c r="AF44" s="430"/>
      <c r="AG44" s="430"/>
      <c r="AH44" s="430"/>
      <c r="AI44" s="430"/>
      <c r="AJ44" s="430"/>
      <c r="AK44" s="430"/>
    </row>
    <row r="45" spans="1:37" s="473" customFormat="1" ht="13.5" customHeight="1">
      <c r="A45" s="492">
        <v>10</v>
      </c>
      <c r="B45" s="493">
        <v>221</v>
      </c>
      <c r="C45" s="493">
        <v>113106121</v>
      </c>
      <c r="D45" s="493" t="s">
        <v>139</v>
      </c>
      <c r="E45" s="493" t="s">
        <v>113</v>
      </c>
      <c r="F45" s="494">
        <f>SUM(F46)</f>
        <v>35</v>
      </c>
      <c r="G45" s="144"/>
      <c r="H45" s="495">
        <f>F45*G45</f>
        <v>0</v>
      </c>
      <c r="I45" s="496" t="s">
        <v>623</v>
      </c>
      <c r="J45" s="289"/>
      <c r="K45" s="498"/>
      <c r="L45" s="430"/>
      <c r="M45" s="970"/>
      <c r="N45" s="970"/>
      <c r="O45" s="975"/>
      <c r="P45" s="968"/>
      <c r="Q45" s="430"/>
      <c r="R45" s="974"/>
      <c r="S45" s="974"/>
      <c r="T45" s="436"/>
      <c r="U45" s="430"/>
      <c r="V45" s="430"/>
      <c r="W45" s="430"/>
      <c r="X45" s="430"/>
      <c r="Y45" s="430"/>
      <c r="Z45" s="430"/>
      <c r="AA45" s="430"/>
      <c r="AB45" s="430"/>
      <c r="AC45" s="430"/>
      <c r="AD45" s="430"/>
      <c r="AE45" s="430"/>
      <c r="AF45" s="430"/>
      <c r="AG45" s="430"/>
      <c r="AH45" s="430"/>
      <c r="AI45" s="430"/>
      <c r="AJ45" s="430"/>
      <c r="AK45" s="430"/>
    </row>
    <row r="46" spans="1:37" s="473" customFormat="1" ht="13.5" customHeight="1">
      <c r="A46" s="499"/>
      <c r="B46" s="414"/>
      <c r="C46" s="403"/>
      <c r="D46" s="403" t="s">
        <v>140</v>
      </c>
      <c r="E46" s="403"/>
      <c r="F46" s="500">
        <f>35</f>
        <v>35</v>
      </c>
      <c r="G46" s="426"/>
      <c r="H46" s="426"/>
      <c r="I46" s="501"/>
      <c r="J46" s="976"/>
      <c r="K46" s="430"/>
      <c r="L46" s="430"/>
      <c r="M46" s="335"/>
      <c r="N46" s="970"/>
      <c r="O46" s="286"/>
      <c r="P46" s="286"/>
      <c r="Q46" s="286"/>
      <c r="R46" s="286"/>
      <c r="S46" s="286"/>
      <c r="T46" s="430"/>
      <c r="U46" s="430"/>
      <c r="V46" s="430"/>
      <c r="W46" s="430"/>
      <c r="X46" s="430"/>
      <c r="Y46" s="430"/>
      <c r="Z46" s="430"/>
      <c r="AA46" s="430"/>
      <c r="AB46" s="430"/>
      <c r="AC46" s="430"/>
      <c r="AD46" s="430"/>
      <c r="AE46" s="430"/>
      <c r="AF46" s="430"/>
      <c r="AG46" s="430"/>
      <c r="AH46" s="430"/>
      <c r="AI46" s="430"/>
      <c r="AJ46" s="430"/>
      <c r="AK46" s="430"/>
    </row>
    <row r="47" spans="1:37" s="286" customFormat="1" ht="13.5" customHeight="1">
      <c r="A47" s="326"/>
      <c r="B47" s="327"/>
      <c r="C47" s="328"/>
      <c r="D47" s="333" t="s">
        <v>141</v>
      </c>
      <c r="E47" s="328"/>
      <c r="F47" s="334"/>
      <c r="G47" s="330"/>
      <c r="H47" s="330"/>
      <c r="I47" s="331"/>
      <c r="J47" s="294"/>
      <c r="K47" s="335"/>
      <c r="L47" s="335"/>
      <c r="M47" s="554"/>
      <c r="N47" s="554"/>
      <c r="O47" s="555"/>
      <c r="P47" s="556"/>
      <c r="Q47" s="557"/>
      <c r="R47" s="558"/>
      <c r="S47" s="558"/>
    </row>
    <row r="48" spans="1:37" s="473" customFormat="1" ht="13.5" customHeight="1">
      <c r="A48" s="492">
        <v>11</v>
      </c>
      <c r="B48" s="493">
        <v>221</v>
      </c>
      <c r="C48" s="493">
        <v>113106123</v>
      </c>
      <c r="D48" s="493" t="s">
        <v>142</v>
      </c>
      <c r="E48" s="493" t="s">
        <v>113</v>
      </c>
      <c r="F48" s="494">
        <f>SUM(F49:F50)</f>
        <v>15.5</v>
      </c>
      <c r="G48" s="144"/>
      <c r="H48" s="495">
        <f>F48*G48</f>
        <v>0</v>
      </c>
      <c r="I48" s="496" t="s">
        <v>623</v>
      </c>
      <c r="J48" s="289"/>
      <c r="K48" s="498"/>
      <c r="L48" s="430"/>
      <c r="M48" s="554"/>
      <c r="N48" s="554"/>
      <c r="O48" s="555"/>
      <c r="P48" s="557"/>
      <c r="Q48" s="557"/>
      <c r="R48" s="558"/>
      <c r="S48" s="558"/>
      <c r="T48" s="436"/>
      <c r="U48" s="430"/>
      <c r="V48" s="430"/>
      <c r="W48" s="430"/>
      <c r="X48" s="430"/>
      <c r="Y48" s="430"/>
      <c r="Z48" s="430"/>
      <c r="AA48" s="430"/>
      <c r="AB48" s="430"/>
      <c r="AC48" s="430"/>
      <c r="AD48" s="430"/>
      <c r="AE48" s="430"/>
      <c r="AF48" s="430"/>
      <c r="AG48" s="430"/>
      <c r="AH48" s="430"/>
      <c r="AI48" s="430"/>
      <c r="AJ48" s="430"/>
      <c r="AK48" s="430"/>
    </row>
    <row r="49" spans="1:37" s="473" customFormat="1" ht="13.5" customHeight="1">
      <c r="A49" s="499"/>
      <c r="B49" s="414"/>
      <c r="C49" s="403"/>
      <c r="D49" s="403" t="s">
        <v>143</v>
      </c>
      <c r="E49" s="403"/>
      <c r="F49" s="500">
        <f>(5.75)</f>
        <v>5.75</v>
      </c>
      <c r="G49" s="426"/>
      <c r="H49" s="426"/>
      <c r="I49" s="501"/>
      <c r="J49" s="976"/>
      <c r="K49" s="430"/>
      <c r="L49" s="430"/>
      <c r="M49" s="430"/>
      <c r="N49" s="430"/>
      <c r="O49" s="430"/>
      <c r="P49" s="430"/>
      <c r="Q49" s="430"/>
      <c r="R49" s="430"/>
      <c r="S49" s="430"/>
      <c r="T49" s="430"/>
      <c r="U49" s="430"/>
      <c r="V49" s="430"/>
      <c r="W49" s="430"/>
      <c r="X49" s="430"/>
      <c r="Y49" s="430"/>
      <c r="Z49" s="430"/>
      <c r="AA49" s="430"/>
      <c r="AB49" s="430"/>
      <c r="AC49" s="430"/>
      <c r="AD49" s="430"/>
      <c r="AE49" s="430"/>
      <c r="AF49" s="430"/>
      <c r="AG49" s="430"/>
      <c r="AH49" s="430"/>
      <c r="AI49" s="430"/>
      <c r="AJ49" s="430"/>
      <c r="AK49" s="430"/>
    </row>
    <row r="50" spans="1:37" s="473" customFormat="1" ht="13.5" customHeight="1">
      <c r="A50" s="499"/>
      <c r="B50" s="414"/>
      <c r="C50" s="403"/>
      <c r="D50" s="403" t="s">
        <v>144</v>
      </c>
      <c r="E50" s="403"/>
      <c r="F50" s="500">
        <f>(6.95+2.8)</f>
        <v>9.75</v>
      </c>
      <c r="G50" s="426"/>
      <c r="H50" s="426"/>
      <c r="I50" s="501"/>
      <c r="J50" s="976"/>
      <c r="K50" s="430"/>
      <c r="L50" s="430"/>
      <c r="M50" s="430"/>
      <c r="N50" s="430"/>
      <c r="O50" s="430"/>
      <c r="P50" s="430"/>
      <c r="Q50" s="430"/>
      <c r="R50" s="430"/>
      <c r="S50" s="430"/>
      <c r="T50" s="430"/>
      <c r="U50" s="430"/>
      <c r="V50" s="430"/>
      <c r="W50" s="430"/>
      <c r="X50" s="430"/>
      <c r="Y50" s="430"/>
      <c r="Z50" s="430"/>
      <c r="AA50" s="430"/>
      <c r="AB50" s="430"/>
      <c r="AC50" s="430"/>
      <c r="AD50" s="430"/>
      <c r="AE50" s="430"/>
      <c r="AF50" s="430"/>
      <c r="AG50" s="430"/>
      <c r="AH50" s="430"/>
      <c r="AI50" s="430"/>
      <c r="AJ50" s="430"/>
      <c r="AK50" s="430"/>
    </row>
    <row r="51" spans="1:37" s="286" customFormat="1" ht="13.5" customHeight="1">
      <c r="A51" s="326"/>
      <c r="B51" s="327"/>
      <c r="C51" s="328"/>
      <c r="D51" s="333" t="s">
        <v>145</v>
      </c>
      <c r="E51" s="328"/>
      <c r="F51" s="334"/>
      <c r="G51" s="330"/>
      <c r="H51" s="330"/>
      <c r="I51" s="331"/>
      <c r="J51" s="294"/>
      <c r="K51" s="335"/>
      <c r="L51" s="335"/>
    </row>
    <row r="52" spans="1:37" s="473" customFormat="1" ht="13.5" customHeight="1">
      <c r="A52" s="635">
        <v>12</v>
      </c>
      <c r="B52" s="493">
        <v>221</v>
      </c>
      <c r="C52" s="493" t="s">
        <v>146</v>
      </c>
      <c r="D52" s="493" t="s">
        <v>147</v>
      </c>
      <c r="E52" s="493" t="s">
        <v>113</v>
      </c>
      <c r="F52" s="494">
        <f>SUM(F53)</f>
        <v>50.5</v>
      </c>
      <c r="G52" s="144"/>
      <c r="H52" s="495">
        <f>F52*G52</f>
        <v>0</v>
      </c>
      <c r="I52" s="496" t="s">
        <v>624</v>
      </c>
      <c r="J52" s="976"/>
      <c r="K52" s="498"/>
      <c r="L52" s="976"/>
      <c r="M52" s="430"/>
      <c r="N52" s="430"/>
      <c r="O52" s="430"/>
      <c r="P52" s="430"/>
      <c r="Q52" s="430"/>
      <c r="R52" s="430"/>
      <c r="S52" s="430"/>
      <c r="T52" s="430"/>
      <c r="U52" s="430"/>
      <c r="V52" s="430"/>
      <c r="W52" s="430"/>
      <c r="X52" s="430"/>
      <c r="Y52" s="430"/>
      <c r="Z52" s="430"/>
      <c r="AA52" s="430"/>
      <c r="AB52" s="430"/>
      <c r="AC52" s="430"/>
      <c r="AD52" s="430"/>
      <c r="AE52" s="430"/>
      <c r="AF52" s="430"/>
      <c r="AG52" s="430"/>
      <c r="AH52" s="430"/>
      <c r="AI52" s="430"/>
      <c r="AJ52" s="430"/>
      <c r="AK52" s="430"/>
    </row>
    <row r="53" spans="1:37" s="473" customFormat="1" ht="13.5" customHeight="1">
      <c r="A53" s="499"/>
      <c r="B53" s="414"/>
      <c r="C53" s="403"/>
      <c r="D53" s="403" t="s">
        <v>148</v>
      </c>
      <c r="E53" s="403"/>
      <c r="F53" s="500">
        <f>35+15.5</f>
        <v>50.5</v>
      </c>
      <c r="G53" s="426"/>
      <c r="H53" s="426"/>
      <c r="I53" s="501"/>
      <c r="J53" s="976"/>
      <c r="K53" s="498"/>
      <c r="L53" s="430"/>
      <c r="M53" s="430"/>
      <c r="N53" s="430"/>
      <c r="O53" s="430"/>
      <c r="P53" s="430"/>
      <c r="Q53" s="430"/>
      <c r="R53" s="430"/>
      <c r="S53" s="430"/>
      <c r="T53" s="436"/>
      <c r="U53" s="430"/>
      <c r="V53" s="430"/>
      <c r="W53" s="430"/>
      <c r="X53" s="430"/>
      <c r="Y53" s="430"/>
      <c r="Z53" s="430"/>
      <c r="AA53" s="430"/>
      <c r="AB53" s="430"/>
      <c r="AC53" s="430"/>
      <c r="AD53" s="430"/>
      <c r="AE53" s="430"/>
      <c r="AF53" s="430"/>
      <c r="AG53" s="430"/>
      <c r="AH53" s="430"/>
      <c r="AI53" s="430"/>
      <c r="AJ53" s="430"/>
      <c r="AK53" s="430"/>
    </row>
    <row r="54" spans="1:37" s="473" customFormat="1" ht="81" customHeight="1">
      <c r="A54" s="661"/>
      <c r="B54" s="639"/>
      <c r="C54" s="640"/>
      <c r="D54" s="192" t="s">
        <v>879</v>
      </c>
      <c r="E54" s="515"/>
      <c r="F54" s="500"/>
      <c r="G54" s="495"/>
      <c r="H54" s="495"/>
      <c r="I54" s="641"/>
      <c r="J54" s="976"/>
      <c r="K54" s="977"/>
      <c r="L54" s="977"/>
      <c r="M54" s="977"/>
      <c r="N54" s="977"/>
      <c r="O54" s="977"/>
      <c r="P54" s="977"/>
      <c r="Q54" s="977"/>
      <c r="R54" s="977"/>
      <c r="S54" s="969"/>
      <c r="T54" s="558"/>
      <c r="U54" s="559"/>
      <c r="V54" s="430"/>
      <c r="W54" s="560"/>
      <c r="X54" s="430"/>
      <c r="Y54" s="430"/>
      <c r="Z54" s="430"/>
      <c r="AA54" s="430"/>
      <c r="AB54" s="430"/>
      <c r="AC54" s="430"/>
      <c r="AD54" s="430"/>
      <c r="AE54" s="430"/>
      <c r="AF54" s="430"/>
      <c r="AG54" s="430"/>
      <c r="AH54" s="430"/>
      <c r="AI54" s="430"/>
      <c r="AJ54" s="430"/>
      <c r="AK54" s="430"/>
    </row>
    <row r="55" spans="1:37" s="473" customFormat="1" ht="13.5" customHeight="1">
      <c r="A55" s="492">
        <v>13</v>
      </c>
      <c r="B55" s="493">
        <v>221</v>
      </c>
      <c r="C55" s="493">
        <v>113107122</v>
      </c>
      <c r="D55" s="493" t="s">
        <v>149</v>
      </c>
      <c r="E55" s="493" t="s">
        <v>113</v>
      </c>
      <c r="F55" s="494">
        <f>SUM(F57:F60)</f>
        <v>142.5</v>
      </c>
      <c r="G55" s="144"/>
      <c r="H55" s="495">
        <f>F55*G55</f>
        <v>0</v>
      </c>
      <c r="I55" s="496" t="s">
        <v>623</v>
      </c>
      <c r="J55" s="289"/>
      <c r="K55" s="498"/>
      <c r="L55" s="430"/>
      <c r="M55" s="430"/>
      <c r="N55" s="430"/>
      <c r="O55" s="430"/>
      <c r="P55" s="430"/>
      <c r="Q55" s="430"/>
      <c r="R55" s="430"/>
      <c r="S55" s="430"/>
      <c r="T55" s="430"/>
      <c r="U55" s="430"/>
      <c r="V55" s="430"/>
      <c r="W55" s="430"/>
      <c r="X55" s="430"/>
      <c r="Y55" s="430"/>
      <c r="Z55" s="430"/>
      <c r="AA55" s="430"/>
      <c r="AB55" s="430"/>
      <c r="AC55" s="430"/>
      <c r="AD55" s="430"/>
      <c r="AE55" s="430"/>
      <c r="AF55" s="430"/>
      <c r="AG55" s="430"/>
      <c r="AH55" s="430"/>
      <c r="AI55" s="430"/>
      <c r="AJ55" s="430"/>
      <c r="AK55" s="430"/>
    </row>
    <row r="56" spans="1:37" s="473" customFormat="1" ht="13.5" customHeight="1">
      <c r="A56" s="492"/>
      <c r="B56" s="493"/>
      <c r="C56" s="493"/>
      <c r="D56" s="403" t="s">
        <v>150</v>
      </c>
      <c r="E56" s="493"/>
      <c r="F56" s="494"/>
      <c r="G56" s="495"/>
      <c r="H56" s="495"/>
      <c r="I56" s="506"/>
      <c r="J56" s="976"/>
      <c r="K56" s="498"/>
      <c r="L56" s="430"/>
      <c r="M56" s="430"/>
      <c r="N56" s="430"/>
      <c r="O56" s="430"/>
      <c r="P56" s="430"/>
      <c r="Q56" s="430"/>
      <c r="R56" s="430"/>
      <c r="S56" s="430"/>
      <c r="T56" s="430"/>
      <c r="U56" s="430"/>
      <c r="V56" s="430"/>
      <c r="W56" s="430"/>
      <c r="X56" s="430"/>
      <c r="Y56" s="430"/>
      <c r="Z56" s="430"/>
      <c r="AA56" s="430"/>
      <c r="AB56" s="430"/>
      <c r="AC56" s="430"/>
      <c r="AD56" s="430"/>
      <c r="AE56" s="430"/>
      <c r="AF56" s="430"/>
      <c r="AG56" s="430"/>
      <c r="AH56" s="430"/>
      <c r="AI56" s="430"/>
      <c r="AJ56" s="430"/>
      <c r="AK56" s="430"/>
    </row>
    <row r="57" spans="1:37" s="473" customFormat="1" ht="13.5" customHeight="1">
      <c r="A57" s="499"/>
      <c r="B57" s="414"/>
      <c r="C57" s="403"/>
      <c r="D57" s="403" t="s">
        <v>151</v>
      </c>
      <c r="E57" s="403"/>
      <c r="F57" s="500">
        <f>(5.75)</f>
        <v>5.75</v>
      </c>
      <c r="G57" s="426"/>
      <c r="H57" s="426"/>
      <c r="I57" s="501"/>
      <c r="J57" s="976"/>
      <c r="K57" s="430"/>
      <c r="L57" s="430"/>
      <c r="M57" s="430"/>
      <c r="N57" s="430"/>
      <c r="O57" s="430"/>
      <c r="P57" s="430"/>
      <c r="Q57" s="430"/>
      <c r="R57" s="430"/>
      <c r="S57" s="430"/>
      <c r="T57" s="430"/>
      <c r="U57" s="430"/>
      <c r="V57" s="430"/>
      <c r="W57" s="430"/>
      <c r="X57" s="430"/>
      <c r="Y57" s="430"/>
      <c r="Z57" s="430"/>
      <c r="AA57" s="430"/>
      <c r="AB57" s="430"/>
      <c r="AC57" s="430"/>
      <c r="AD57" s="430"/>
      <c r="AE57" s="430"/>
      <c r="AF57" s="430"/>
      <c r="AG57" s="430"/>
      <c r="AH57" s="430"/>
      <c r="AI57" s="430"/>
      <c r="AJ57" s="430"/>
      <c r="AK57" s="430"/>
    </row>
    <row r="58" spans="1:37" s="473" customFormat="1" ht="13.5" customHeight="1">
      <c r="A58" s="499"/>
      <c r="B58" s="414"/>
      <c r="C58" s="403"/>
      <c r="D58" s="403" t="s">
        <v>152</v>
      </c>
      <c r="E58" s="403"/>
      <c r="F58" s="500">
        <f>(6.95+2.8)</f>
        <v>9.75</v>
      </c>
      <c r="G58" s="426"/>
      <c r="H58" s="426"/>
      <c r="I58" s="501"/>
      <c r="J58" s="976"/>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0"/>
      <c r="AK58" s="430"/>
    </row>
    <row r="59" spans="1:37" s="286" customFormat="1" ht="13.5" customHeight="1">
      <c r="A59" s="295"/>
      <c r="B59" s="296"/>
      <c r="C59" s="296"/>
      <c r="D59" s="403" t="s">
        <v>153</v>
      </c>
      <c r="E59" s="403"/>
      <c r="F59" s="500">
        <f>35</f>
        <v>35</v>
      </c>
      <c r="G59" s="298"/>
      <c r="H59" s="298"/>
      <c r="I59" s="299"/>
      <c r="J59" s="976"/>
    </row>
    <row r="60" spans="1:37" s="286" customFormat="1" ht="13.5" customHeight="1">
      <c r="A60" s="295"/>
      <c r="B60" s="296"/>
      <c r="C60" s="296"/>
      <c r="D60" s="403" t="s">
        <v>154</v>
      </c>
      <c r="E60" s="403"/>
      <c r="F60" s="500">
        <f>92</f>
        <v>92</v>
      </c>
      <c r="G60" s="298"/>
      <c r="H60" s="298"/>
      <c r="I60" s="299"/>
      <c r="J60" s="398"/>
    </row>
    <row r="61" spans="1:37" s="286" customFormat="1" ht="13.5" customHeight="1">
      <c r="A61" s="326"/>
      <c r="B61" s="327"/>
      <c r="C61" s="328"/>
      <c r="D61" s="333" t="s">
        <v>155</v>
      </c>
      <c r="E61" s="328"/>
      <c r="F61" s="334"/>
      <c r="G61" s="330"/>
      <c r="H61" s="330"/>
      <c r="I61" s="331"/>
      <c r="J61" s="294"/>
      <c r="K61" s="335"/>
      <c r="L61" s="335"/>
      <c r="M61" s="335"/>
      <c r="N61" s="335"/>
    </row>
    <row r="62" spans="1:37" s="473" customFormat="1" ht="13.5" customHeight="1">
      <c r="A62" s="492">
        <v>14</v>
      </c>
      <c r="B62" s="493">
        <v>221</v>
      </c>
      <c r="C62" s="493">
        <v>113107123</v>
      </c>
      <c r="D62" s="493" t="s">
        <v>156</v>
      </c>
      <c r="E62" s="493" t="s">
        <v>113</v>
      </c>
      <c r="F62" s="494">
        <f>SUM(F64:F64)</f>
        <v>24.049999999999997</v>
      </c>
      <c r="G62" s="144"/>
      <c r="H62" s="495">
        <f>F62*G62</f>
        <v>0</v>
      </c>
      <c r="I62" s="506" t="s">
        <v>623</v>
      </c>
      <c r="J62" s="289"/>
      <c r="K62" s="978"/>
      <c r="L62" s="979"/>
      <c r="M62" s="434"/>
      <c r="N62" s="434"/>
      <c r="O62" s="980"/>
      <c r="P62" s="981"/>
      <c r="Q62" s="434"/>
      <c r="R62" s="434"/>
      <c r="S62" s="982"/>
      <c r="T62" s="430"/>
      <c r="U62" s="430"/>
      <c r="V62" s="430"/>
      <c r="W62" s="430"/>
      <c r="X62" s="430"/>
      <c r="Y62" s="430"/>
      <c r="Z62" s="430"/>
      <c r="AA62" s="430"/>
      <c r="AB62" s="430"/>
      <c r="AC62" s="430"/>
      <c r="AD62" s="430"/>
      <c r="AE62" s="430"/>
      <c r="AF62" s="430"/>
      <c r="AG62" s="430"/>
      <c r="AH62" s="430"/>
      <c r="AI62" s="430"/>
      <c r="AJ62" s="430"/>
      <c r="AK62" s="430"/>
    </row>
    <row r="63" spans="1:37" s="473" customFormat="1" ht="13.5" customHeight="1">
      <c r="A63" s="492"/>
      <c r="B63" s="493"/>
      <c r="C63" s="493"/>
      <c r="D63" s="515" t="s">
        <v>157</v>
      </c>
      <c r="E63" s="493"/>
      <c r="F63" s="494"/>
      <c r="G63" s="495"/>
      <c r="H63" s="495"/>
      <c r="I63" s="506"/>
      <c r="J63" s="430"/>
      <c r="K63" s="430"/>
      <c r="L63" s="430"/>
      <c r="M63" s="430"/>
      <c r="N63" s="430"/>
      <c r="O63" s="430"/>
      <c r="P63" s="430"/>
      <c r="Q63" s="430"/>
      <c r="R63" s="430"/>
      <c r="S63" s="430"/>
      <c r="T63" s="430"/>
      <c r="U63" s="430"/>
      <c r="V63" s="430"/>
      <c r="W63" s="430"/>
      <c r="X63" s="430"/>
      <c r="Y63" s="430"/>
      <c r="Z63" s="430"/>
      <c r="AA63" s="430"/>
      <c r="AB63" s="430"/>
      <c r="AC63" s="430"/>
      <c r="AD63" s="430"/>
      <c r="AE63" s="430"/>
      <c r="AF63" s="430"/>
      <c r="AG63" s="430"/>
      <c r="AH63" s="430"/>
      <c r="AI63" s="430"/>
      <c r="AJ63" s="430"/>
      <c r="AK63" s="430"/>
    </row>
    <row r="64" spans="1:37" s="473" customFormat="1" ht="13.5" customHeight="1">
      <c r="A64" s="492"/>
      <c r="B64" s="493"/>
      <c r="C64" s="493"/>
      <c r="D64" s="515" t="s">
        <v>158</v>
      </c>
      <c r="E64" s="493"/>
      <c r="F64" s="500">
        <f>19.15+3.45+1.45</f>
        <v>24.049999999999997</v>
      </c>
      <c r="G64" s="495"/>
      <c r="H64" s="495"/>
      <c r="I64" s="506"/>
      <c r="J64" s="430"/>
      <c r="K64" s="430"/>
      <c r="L64" s="430"/>
      <c r="M64" s="430"/>
      <c r="N64" s="430"/>
      <c r="O64" s="430"/>
      <c r="P64" s="430"/>
      <c r="Q64" s="430"/>
      <c r="R64" s="430"/>
      <c r="S64" s="430"/>
      <c r="T64" s="430"/>
      <c r="U64" s="430"/>
      <c r="V64" s="430"/>
      <c r="W64" s="430"/>
      <c r="X64" s="430"/>
      <c r="Y64" s="430"/>
      <c r="Z64" s="430"/>
      <c r="AA64" s="430"/>
      <c r="AB64" s="430"/>
      <c r="AC64" s="430"/>
      <c r="AD64" s="430"/>
      <c r="AE64" s="430"/>
      <c r="AF64" s="430"/>
      <c r="AG64" s="430"/>
      <c r="AH64" s="430"/>
      <c r="AI64" s="430"/>
      <c r="AJ64" s="430"/>
      <c r="AK64" s="430"/>
    </row>
    <row r="65" spans="1:256" s="473" customFormat="1" ht="13.5" customHeight="1">
      <c r="A65" s="492">
        <v>15</v>
      </c>
      <c r="B65" s="493">
        <v>221</v>
      </c>
      <c r="C65" s="493">
        <v>113107137</v>
      </c>
      <c r="D65" s="493" t="s">
        <v>159</v>
      </c>
      <c r="E65" s="493" t="s">
        <v>113</v>
      </c>
      <c r="F65" s="494">
        <f>SUM(F67:F67)</f>
        <v>24.049999999999997</v>
      </c>
      <c r="G65" s="144"/>
      <c r="H65" s="495">
        <f>F65*G65</f>
        <v>0</v>
      </c>
      <c r="I65" s="506" t="s">
        <v>623</v>
      </c>
      <c r="J65" s="289"/>
      <c r="K65" s="978"/>
      <c r="L65" s="979"/>
      <c r="M65" s="434"/>
      <c r="N65" s="434"/>
      <c r="O65" s="980"/>
      <c r="P65" s="981"/>
      <c r="Q65" s="434"/>
      <c r="R65" s="434"/>
      <c r="S65" s="982"/>
      <c r="T65" s="430"/>
      <c r="U65" s="430"/>
      <c r="V65" s="430"/>
      <c r="W65" s="430"/>
      <c r="X65" s="430"/>
      <c r="Y65" s="430"/>
      <c r="Z65" s="430"/>
      <c r="AA65" s="430"/>
      <c r="AB65" s="430"/>
      <c r="AC65" s="430"/>
      <c r="AD65" s="430"/>
      <c r="AE65" s="430"/>
      <c r="AF65" s="430"/>
      <c r="AG65" s="430"/>
      <c r="AH65" s="430"/>
      <c r="AI65" s="430"/>
      <c r="AJ65" s="430"/>
      <c r="AK65" s="430"/>
    </row>
    <row r="66" spans="1:256" s="473" customFormat="1" ht="13.5" customHeight="1">
      <c r="A66" s="492"/>
      <c r="B66" s="493"/>
      <c r="C66" s="493"/>
      <c r="D66" s="515" t="s">
        <v>160</v>
      </c>
      <c r="E66" s="493"/>
      <c r="F66" s="494"/>
      <c r="G66" s="495"/>
      <c r="H66" s="495"/>
      <c r="I66" s="506"/>
      <c r="J66" s="430"/>
      <c r="K66" s="430"/>
      <c r="L66" s="430"/>
      <c r="M66" s="430"/>
      <c r="N66" s="430"/>
      <c r="O66" s="430"/>
      <c r="P66" s="430"/>
      <c r="Q66" s="430"/>
      <c r="R66" s="430"/>
      <c r="S66" s="430"/>
      <c r="T66" s="430"/>
      <c r="U66" s="430"/>
      <c r="V66" s="430"/>
      <c r="W66" s="430"/>
      <c r="X66" s="430"/>
      <c r="Y66" s="430"/>
      <c r="Z66" s="430"/>
      <c r="AA66" s="430"/>
      <c r="AB66" s="430"/>
      <c r="AC66" s="430"/>
      <c r="AD66" s="430"/>
      <c r="AE66" s="430"/>
      <c r="AF66" s="430"/>
      <c r="AG66" s="430"/>
      <c r="AH66" s="430"/>
      <c r="AI66" s="430"/>
      <c r="AJ66" s="430"/>
      <c r="AK66" s="430"/>
    </row>
    <row r="67" spans="1:256" s="473" customFormat="1" ht="13.5" customHeight="1">
      <c r="A67" s="492"/>
      <c r="B67" s="493"/>
      <c r="C67" s="493"/>
      <c r="D67" s="515" t="s">
        <v>161</v>
      </c>
      <c r="E67" s="493"/>
      <c r="F67" s="500">
        <f>19.15+3.45+1.45</f>
        <v>24.049999999999997</v>
      </c>
      <c r="G67" s="495"/>
      <c r="H67" s="495"/>
      <c r="I67" s="506"/>
      <c r="J67" s="430"/>
      <c r="K67" s="430"/>
      <c r="L67" s="430"/>
      <c r="M67" s="430"/>
      <c r="N67" s="430"/>
      <c r="O67" s="430"/>
      <c r="P67" s="430"/>
      <c r="Q67" s="430"/>
      <c r="R67" s="430"/>
      <c r="S67" s="430"/>
      <c r="T67" s="430"/>
      <c r="U67" s="430"/>
      <c r="V67" s="430"/>
      <c r="W67" s="430"/>
      <c r="X67" s="430"/>
      <c r="Y67" s="430"/>
      <c r="Z67" s="430"/>
      <c r="AA67" s="430"/>
      <c r="AB67" s="430"/>
      <c r="AC67" s="430"/>
      <c r="AD67" s="430"/>
      <c r="AE67" s="430"/>
      <c r="AF67" s="430"/>
      <c r="AG67" s="430"/>
      <c r="AH67" s="430"/>
      <c r="AI67" s="430"/>
      <c r="AJ67" s="430"/>
      <c r="AK67" s="430"/>
    </row>
    <row r="68" spans="1:256" s="286" customFormat="1" ht="13.5" customHeight="1">
      <c r="A68" s="326"/>
      <c r="B68" s="327"/>
      <c r="C68" s="328"/>
      <c r="D68" s="333" t="s">
        <v>162</v>
      </c>
      <c r="E68" s="328"/>
      <c r="F68" s="334"/>
      <c r="G68" s="330"/>
      <c r="H68" s="330"/>
      <c r="I68" s="331"/>
      <c r="J68" s="294"/>
      <c r="K68" s="335"/>
      <c r="L68" s="335"/>
      <c r="M68" s="335"/>
      <c r="N68" s="335"/>
    </row>
    <row r="69" spans="1:256" s="473" customFormat="1" ht="13.5" customHeight="1">
      <c r="A69" s="983">
        <v>16</v>
      </c>
      <c r="B69" s="736">
        <v>221</v>
      </c>
      <c r="C69" s="736">
        <v>113202111</v>
      </c>
      <c r="D69" s="736" t="s">
        <v>163</v>
      </c>
      <c r="E69" s="736" t="s">
        <v>164</v>
      </c>
      <c r="F69" s="737">
        <f>SUM(F70:F70)</f>
        <v>24.8</v>
      </c>
      <c r="G69" s="784"/>
      <c r="H69" s="738">
        <f>F69*G69</f>
        <v>0</v>
      </c>
      <c r="I69" s="496" t="s">
        <v>623</v>
      </c>
      <c r="J69" s="946"/>
      <c r="K69" s="984"/>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c r="BM69" s="191"/>
      <c r="BN69" s="191"/>
      <c r="BO69" s="191"/>
      <c r="BP69" s="191"/>
      <c r="BQ69" s="191"/>
      <c r="BR69" s="191"/>
      <c r="BS69" s="191"/>
      <c r="BT69" s="191"/>
      <c r="BU69" s="191"/>
      <c r="BV69" s="191"/>
      <c r="BW69" s="191"/>
      <c r="BX69" s="191"/>
      <c r="BY69" s="191"/>
      <c r="BZ69" s="191"/>
      <c r="CA69" s="191"/>
      <c r="CB69" s="191"/>
      <c r="CC69" s="191"/>
      <c r="CD69" s="191"/>
      <c r="CE69" s="191"/>
      <c r="CF69" s="191"/>
      <c r="CG69" s="191"/>
      <c r="CH69" s="191"/>
      <c r="CI69" s="191"/>
      <c r="CJ69" s="191"/>
      <c r="CK69" s="191"/>
      <c r="CL69" s="191"/>
      <c r="CM69" s="191"/>
      <c r="CN69" s="191"/>
      <c r="CO69" s="191"/>
      <c r="CP69" s="191"/>
      <c r="CQ69" s="191"/>
      <c r="CR69" s="191"/>
      <c r="CS69" s="191"/>
      <c r="CT69" s="191"/>
      <c r="CU69" s="191"/>
      <c r="CV69" s="191"/>
      <c r="CW69" s="191"/>
      <c r="CX69" s="191"/>
      <c r="CY69" s="191"/>
      <c r="CZ69" s="191"/>
      <c r="DA69" s="191"/>
      <c r="DB69" s="191"/>
      <c r="DC69" s="191"/>
      <c r="DD69" s="191"/>
      <c r="DE69" s="191"/>
      <c r="DF69" s="191"/>
      <c r="DG69" s="191"/>
      <c r="DH69" s="191"/>
      <c r="DI69" s="191"/>
      <c r="DJ69" s="191"/>
      <c r="DK69" s="191"/>
      <c r="DL69" s="191"/>
      <c r="DM69" s="191"/>
      <c r="DN69" s="191"/>
      <c r="DO69" s="191"/>
      <c r="DP69" s="191"/>
      <c r="DQ69" s="191"/>
      <c r="DR69" s="191"/>
      <c r="DS69" s="191"/>
      <c r="DT69" s="191"/>
      <c r="DU69" s="191"/>
      <c r="DV69" s="191"/>
      <c r="DW69" s="191"/>
      <c r="DX69" s="191"/>
      <c r="DY69" s="191"/>
      <c r="DZ69" s="191"/>
      <c r="EA69" s="191"/>
      <c r="EB69" s="191"/>
      <c r="EC69" s="191"/>
      <c r="ED69" s="191"/>
      <c r="EE69" s="191"/>
      <c r="EF69" s="191"/>
      <c r="EG69" s="191"/>
      <c r="EH69" s="191"/>
      <c r="EI69" s="191"/>
      <c r="EJ69" s="191"/>
      <c r="EK69" s="191"/>
      <c r="EL69" s="191"/>
      <c r="EM69" s="191"/>
      <c r="EN69" s="191"/>
      <c r="EO69" s="191"/>
      <c r="EP69" s="191"/>
      <c r="EQ69" s="191"/>
      <c r="ER69" s="191"/>
      <c r="ES69" s="191"/>
      <c r="ET69" s="191"/>
      <c r="EU69" s="191"/>
      <c r="EV69" s="191"/>
      <c r="EW69" s="191"/>
      <c r="EX69" s="191"/>
      <c r="EY69" s="191"/>
      <c r="EZ69" s="191"/>
      <c r="FA69" s="191"/>
      <c r="FB69" s="191"/>
      <c r="FC69" s="191"/>
      <c r="FD69" s="191"/>
      <c r="FE69" s="191"/>
      <c r="FF69" s="191"/>
      <c r="FG69" s="191"/>
      <c r="FH69" s="191"/>
      <c r="FI69" s="191"/>
      <c r="FJ69" s="191"/>
      <c r="FK69" s="191"/>
      <c r="FL69" s="191"/>
      <c r="FM69" s="191"/>
      <c r="FN69" s="191"/>
      <c r="FO69" s="191"/>
      <c r="FP69" s="191"/>
      <c r="FQ69" s="191"/>
      <c r="FR69" s="191"/>
      <c r="FS69" s="191"/>
      <c r="FT69" s="191"/>
      <c r="FU69" s="191"/>
      <c r="FV69" s="191"/>
      <c r="FW69" s="191"/>
      <c r="FX69" s="191"/>
      <c r="FY69" s="191"/>
      <c r="FZ69" s="191"/>
      <c r="GA69" s="191"/>
      <c r="GB69" s="191"/>
      <c r="GC69" s="191"/>
      <c r="GD69" s="191"/>
      <c r="GE69" s="191"/>
      <c r="GF69" s="191"/>
      <c r="GG69" s="191"/>
      <c r="GH69" s="191"/>
      <c r="GI69" s="191"/>
      <c r="GJ69" s="191"/>
      <c r="GK69" s="191"/>
      <c r="GL69" s="191"/>
      <c r="GM69" s="191"/>
      <c r="GN69" s="191"/>
      <c r="GO69" s="191"/>
      <c r="GP69" s="191"/>
      <c r="GQ69" s="191"/>
      <c r="GR69" s="191"/>
      <c r="GS69" s="191"/>
      <c r="GT69" s="191"/>
      <c r="GU69" s="191"/>
      <c r="GV69" s="191"/>
      <c r="GW69" s="191"/>
      <c r="GX69" s="191"/>
      <c r="GY69" s="191"/>
      <c r="GZ69" s="191"/>
      <c r="HA69" s="191"/>
      <c r="HB69" s="191"/>
      <c r="HC69" s="191"/>
      <c r="HD69" s="191"/>
      <c r="HE69" s="191"/>
      <c r="HF69" s="191"/>
      <c r="HG69" s="191"/>
      <c r="HH69" s="191"/>
      <c r="HI69" s="191"/>
      <c r="HJ69" s="191"/>
      <c r="HK69" s="191"/>
      <c r="HL69" s="191"/>
      <c r="HM69" s="191"/>
      <c r="HN69" s="191"/>
      <c r="HO69" s="191"/>
      <c r="HP69" s="191"/>
      <c r="HQ69" s="191"/>
      <c r="HR69" s="191"/>
      <c r="HS69" s="191"/>
      <c r="HT69" s="191"/>
      <c r="HU69" s="191"/>
      <c r="HV69" s="191"/>
      <c r="HW69" s="191"/>
      <c r="HX69" s="191"/>
      <c r="HY69" s="191"/>
      <c r="HZ69" s="191"/>
      <c r="IA69" s="191"/>
      <c r="IB69" s="191"/>
      <c r="IC69" s="191"/>
      <c r="ID69" s="191"/>
      <c r="IE69" s="191"/>
      <c r="IF69" s="191"/>
      <c r="IG69" s="191"/>
      <c r="IH69" s="191"/>
      <c r="II69" s="191"/>
      <c r="IJ69" s="191"/>
      <c r="IK69" s="191"/>
      <c r="IL69" s="191"/>
      <c r="IM69" s="191"/>
      <c r="IN69" s="191"/>
      <c r="IO69" s="191"/>
      <c r="IP69" s="191"/>
      <c r="IQ69" s="191"/>
      <c r="IR69" s="191"/>
      <c r="IS69" s="191"/>
      <c r="IT69" s="191"/>
      <c r="IU69" s="191"/>
      <c r="IV69" s="191"/>
    </row>
    <row r="70" spans="1:256" s="473" customFormat="1" ht="27" customHeight="1">
      <c r="A70" s="499"/>
      <c r="B70" s="414"/>
      <c r="C70" s="403"/>
      <c r="D70" s="403" t="s">
        <v>165</v>
      </c>
      <c r="E70" s="403"/>
      <c r="F70" s="932">
        <f>(2.3+5.5)+(1.2+1.2+3.7+5.5+5.4)</f>
        <v>24.8</v>
      </c>
      <c r="G70" s="426"/>
      <c r="H70" s="426"/>
      <c r="I70" s="501"/>
      <c r="J70" s="946"/>
      <c r="K70" s="984"/>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c r="BM70" s="191"/>
      <c r="BN70" s="191"/>
      <c r="BO70" s="191"/>
      <c r="BP70" s="191"/>
      <c r="BQ70" s="191"/>
      <c r="BR70" s="191"/>
      <c r="BS70" s="191"/>
      <c r="BT70" s="191"/>
      <c r="BU70" s="191"/>
      <c r="BV70" s="191"/>
      <c r="BW70" s="191"/>
      <c r="BX70" s="191"/>
      <c r="BY70" s="191"/>
      <c r="BZ70" s="191"/>
      <c r="CA70" s="191"/>
      <c r="CB70" s="191"/>
      <c r="CC70" s="191"/>
      <c r="CD70" s="191"/>
      <c r="CE70" s="191"/>
      <c r="CF70" s="191"/>
      <c r="CG70" s="191"/>
      <c r="CH70" s="191"/>
      <c r="CI70" s="191"/>
      <c r="CJ70" s="191"/>
      <c r="CK70" s="191"/>
      <c r="CL70" s="191"/>
      <c r="CM70" s="191"/>
      <c r="CN70" s="191"/>
      <c r="CO70" s="191"/>
      <c r="CP70" s="191"/>
      <c r="CQ70" s="191"/>
      <c r="CR70" s="191"/>
      <c r="CS70" s="191"/>
      <c r="CT70" s="191"/>
      <c r="CU70" s="191"/>
      <c r="CV70" s="191"/>
      <c r="CW70" s="191"/>
      <c r="CX70" s="191"/>
      <c r="CY70" s="191"/>
      <c r="CZ70" s="191"/>
      <c r="DA70" s="191"/>
      <c r="DB70" s="191"/>
      <c r="DC70" s="191"/>
      <c r="DD70" s="191"/>
      <c r="DE70" s="191"/>
      <c r="DF70" s="191"/>
      <c r="DG70" s="191"/>
      <c r="DH70" s="191"/>
      <c r="DI70" s="191"/>
      <c r="DJ70" s="191"/>
      <c r="DK70" s="191"/>
      <c r="DL70" s="191"/>
      <c r="DM70" s="191"/>
      <c r="DN70" s="191"/>
      <c r="DO70" s="191"/>
      <c r="DP70" s="191"/>
      <c r="DQ70" s="191"/>
      <c r="DR70" s="191"/>
      <c r="DS70" s="191"/>
      <c r="DT70" s="191"/>
      <c r="DU70" s="191"/>
      <c r="DV70" s="191"/>
      <c r="DW70" s="191"/>
      <c r="DX70" s="191"/>
      <c r="DY70" s="191"/>
      <c r="DZ70" s="191"/>
      <c r="EA70" s="191"/>
      <c r="EB70" s="191"/>
      <c r="EC70" s="191"/>
      <c r="ED70" s="191"/>
      <c r="EE70" s="191"/>
      <c r="EF70" s="191"/>
      <c r="EG70" s="191"/>
      <c r="EH70" s="191"/>
      <c r="EI70" s="191"/>
      <c r="EJ70" s="191"/>
      <c r="EK70" s="191"/>
      <c r="EL70" s="191"/>
      <c r="EM70" s="191"/>
      <c r="EN70" s="191"/>
      <c r="EO70" s="191"/>
      <c r="EP70" s="191"/>
      <c r="EQ70" s="191"/>
      <c r="ER70" s="191"/>
      <c r="ES70" s="191"/>
      <c r="ET70" s="191"/>
      <c r="EU70" s="191"/>
      <c r="EV70" s="191"/>
      <c r="EW70" s="191"/>
      <c r="EX70" s="191"/>
      <c r="EY70" s="191"/>
      <c r="EZ70" s="191"/>
      <c r="FA70" s="191"/>
      <c r="FB70" s="191"/>
      <c r="FC70" s="191"/>
      <c r="FD70" s="191"/>
      <c r="FE70" s="191"/>
      <c r="FF70" s="191"/>
      <c r="FG70" s="191"/>
      <c r="FH70" s="191"/>
      <c r="FI70" s="191"/>
      <c r="FJ70" s="191"/>
      <c r="FK70" s="191"/>
      <c r="FL70" s="191"/>
      <c r="FM70" s="191"/>
      <c r="FN70" s="191"/>
      <c r="FO70" s="191"/>
      <c r="FP70" s="191"/>
      <c r="FQ70" s="191"/>
      <c r="FR70" s="191"/>
      <c r="FS70" s="191"/>
      <c r="FT70" s="191"/>
      <c r="FU70" s="191"/>
      <c r="FV70" s="191"/>
      <c r="FW70" s="191"/>
      <c r="FX70" s="191"/>
      <c r="FY70" s="191"/>
      <c r="FZ70" s="191"/>
      <c r="GA70" s="191"/>
      <c r="GB70" s="191"/>
      <c r="GC70" s="191"/>
      <c r="GD70" s="191"/>
      <c r="GE70" s="191"/>
      <c r="GF70" s="191"/>
      <c r="GG70" s="191"/>
      <c r="GH70" s="191"/>
      <c r="GI70" s="191"/>
      <c r="GJ70" s="191"/>
      <c r="GK70" s="191"/>
      <c r="GL70" s="191"/>
      <c r="GM70" s="191"/>
      <c r="GN70" s="191"/>
      <c r="GO70" s="191"/>
      <c r="GP70" s="191"/>
      <c r="GQ70" s="191"/>
      <c r="GR70" s="191"/>
      <c r="GS70" s="191"/>
      <c r="GT70" s="191"/>
      <c r="GU70" s="191"/>
      <c r="GV70" s="191"/>
      <c r="GW70" s="191"/>
      <c r="GX70" s="191"/>
      <c r="GY70" s="191"/>
      <c r="GZ70" s="191"/>
      <c r="HA70" s="191"/>
      <c r="HB70" s="191"/>
      <c r="HC70" s="191"/>
      <c r="HD70" s="191"/>
      <c r="HE70" s="191"/>
      <c r="HF70" s="191"/>
      <c r="HG70" s="191"/>
      <c r="HH70" s="191"/>
      <c r="HI70" s="191"/>
      <c r="HJ70" s="191"/>
      <c r="HK70" s="191"/>
      <c r="HL70" s="191"/>
      <c r="HM70" s="191"/>
      <c r="HN70" s="191"/>
      <c r="HO70" s="191"/>
      <c r="HP70" s="191"/>
      <c r="HQ70" s="191"/>
      <c r="HR70" s="191"/>
      <c r="HS70" s="191"/>
      <c r="HT70" s="191"/>
      <c r="HU70" s="191"/>
      <c r="HV70" s="191"/>
      <c r="HW70" s="191"/>
      <c r="HX70" s="191"/>
      <c r="HY70" s="191"/>
      <c r="HZ70" s="191"/>
      <c r="IA70" s="191"/>
      <c r="IB70" s="191"/>
      <c r="IC70" s="191"/>
      <c r="ID70" s="191"/>
      <c r="IE70" s="191"/>
      <c r="IF70" s="191"/>
      <c r="IG70" s="191"/>
      <c r="IH70" s="191"/>
      <c r="II70" s="191"/>
      <c r="IJ70" s="191"/>
      <c r="IK70" s="191"/>
      <c r="IL70" s="191"/>
      <c r="IM70" s="191"/>
      <c r="IN70" s="191"/>
      <c r="IO70" s="191"/>
      <c r="IP70" s="191"/>
      <c r="IQ70" s="191"/>
      <c r="IR70" s="191"/>
      <c r="IS70" s="191"/>
      <c r="IT70" s="191"/>
      <c r="IU70" s="191"/>
      <c r="IV70" s="191"/>
    </row>
    <row r="71" spans="1:256" s="473" customFormat="1" ht="13.5" customHeight="1">
      <c r="A71" s="499"/>
      <c r="B71" s="414"/>
      <c r="C71" s="403"/>
      <c r="D71" s="403" t="s">
        <v>166</v>
      </c>
      <c r="E71" s="403"/>
      <c r="F71" s="932"/>
      <c r="G71" s="426"/>
      <c r="H71" s="426"/>
      <c r="I71" s="501"/>
      <c r="J71" s="946"/>
      <c r="K71" s="984"/>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1"/>
      <c r="BR71" s="191"/>
      <c r="BS71" s="191"/>
      <c r="BT71" s="191"/>
      <c r="BU71" s="191"/>
      <c r="BV71" s="191"/>
      <c r="BW71" s="191"/>
      <c r="BX71" s="191"/>
      <c r="BY71" s="191"/>
      <c r="BZ71" s="191"/>
      <c r="CA71" s="191"/>
      <c r="CB71" s="191"/>
      <c r="CC71" s="191"/>
      <c r="CD71" s="191"/>
      <c r="CE71" s="191"/>
      <c r="CF71" s="191"/>
      <c r="CG71" s="191"/>
      <c r="CH71" s="191"/>
      <c r="CI71" s="191"/>
      <c r="CJ71" s="191"/>
      <c r="CK71" s="191"/>
      <c r="CL71" s="191"/>
      <c r="CM71" s="191"/>
      <c r="CN71" s="191"/>
      <c r="CO71" s="191"/>
      <c r="CP71" s="191"/>
      <c r="CQ71" s="191"/>
      <c r="CR71" s="191"/>
      <c r="CS71" s="191"/>
      <c r="CT71" s="191"/>
      <c r="CU71" s="191"/>
      <c r="CV71" s="191"/>
      <c r="CW71" s="191"/>
      <c r="CX71" s="191"/>
      <c r="CY71" s="191"/>
      <c r="CZ71" s="191"/>
      <c r="DA71" s="191"/>
      <c r="DB71" s="191"/>
      <c r="DC71" s="191"/>
      <c r="DD71" s="191"/>
      <c r="DE71" s="191"/>
      <c r="DF71" s="191"/>
      <c r="DG71" s="191"/>
      <c r="DH71" s="191"/>
      <c r="DI71" s="191"/>
      <c r="DJ71" s="191"/>
      <c r="DK71" s="191"/>
      <c r="DL71" s="191"/>
      <c r="DM71" s="191"/>
      <c r="DN71" s="191"/>
      <c r="DO71" s="191"/>
      <c r="DP71" s="191"/>
      <c r="DQ71" s="191"/>
      <c r="DR71" s="191"/>
      <c r="DS71" s="191"/>
      <c r="DT71" s="191"/>
      <c r="DU71" s="191"/>
      <c r="DV71" s="191"/>
      <c r="DW71" s="191"/>
      <c r="DX71" s="191"/>
      <c r="DY71" s="191"/>
      <c r="DZ71" s="191"/>
      <c r="EA71" s="191"/>
      <c r="EB71" s="191"/>
      <c r="EC71" s="191"/>
      <c r="ED71" s="191"/>
      <c r="EE71" s="191"/>
      <c r="EF71" s="191"/>
      <c r="EG71" s="191"/>
      <c r="EH71" s="191"/>
      <c r="EI71" s="191"/>
      <c r="EJ71" s="191"/>
      <c r="EK71" s="191"/>
      <c r="EL71" s="191"/>
      <c r="EM71" s="191"/>
      <c r="EN71" s="191"/>
      <c r="EO71" s="191"/>
      <c r="EP71" s="191"/>
      <c r="EQ71" s="191"/>
      <c r="ER71" s="191"/>
      <c r="ES71" s="191"/>
      <c r="ET71" s="191"/>
      <c r="EU71" s="191"/>
      <c r="EV71" s="191"/>
      <c r="EW71" s="191"/>
      <c r="EX71" s="191"/>
      <c r="EY71" s="191"/>
      <c r="EZ71" s="191"/>
      <c r="FA71" s="191"/>
      <c r="FB71" s="191"/>
      <c r="FC71" s="191"/>
      <c r="FD71" s="191"/>
      <c r="FE71" s="191"/>
      <c r="FF71" s="191"/>
      <c r="FG71" s="191"/>
      <c r="FH71" s="191"/>
      <c r="FI71" s="191"/>
      <c r="FJ71" s="191"/>
      <c r="FK71" s="191"/>
      <c r="FL71" s="191"/>
      <c r="FM71" s="191"/>
      <c r="FN71" s="191"/>
      <c r="FO71" s="191"/>
      <c r="FP71" s="191"/>
      <c r="FQ71" s="191"/>
      <c r="FR71" s="191"/>
      <c r="FS71" s="191"/>
      <c r="FT71" s="191"/>
      <c r="FU71" s="191"/>
      <c r="FV71" s="191"/>
      <c r="FW71" s="191"/>
      <c r="FX71" s="191"/>
      <c r="FY71" s="191"/>
      <c r="FZ71" s="191"/>
      <c r="GA71" s="191"/>
      <c r="GB71" s="191"/>
      <c r="GC71" s="191"/>
      <c r="GD71" s="191"/>
      <c r="GE71" s="191"/>
      <c r="GF71" s="191"/>
      <c r="GG71" s="191"/>
      <c r="GH71" s="191"/>
      <c r="GI71" s="191"/>
      <c r="GJ71" s="191"/>
      <c r="GK71" s="191"/>
      <c r="GL71" s="191"/>
      <c r="GM71" s="191"/>
      <c r="GN71" s="191"/>
      <c r="GO71" s="191"/>
      <c r="GP71" s="191"/>
      <c r="GQ71" s="191"/>
      <c r="GR71" s="191"/>
      <c r="GS71" s="191"/>
      <c r="GT71" s="191"/>
      <c r="GU71" s="191"/>
      <c r="GV71" s="191"/>
      <c r="GW71" s="191"/>
      <c r="GX71" s="191"/>
      <c r="GY71" s="191"/>
      <c r="GZ71" s="191"/>
      <c r="HA71" s="191"/>
      <c r="HB71" s="191"/>
      <c r="HC71" s="191"/>
      <c r="HD71" s="191"/>
      <c r="HE71" s="191"/>
      <c r="HF71" s="191"/>
      <c r="HG71" s="191"/>
      <c r="HH71" s="191"/>
      <c r="HI71" s="191"/>
      <c r="HJ71" s="191"/>
      <c r="HK71" s="191"/>
      <c r="HL71" s="191"/>
      <c r="HM71" s="191"/>
      <c r="HN71" s="191"/>
      <c r="HO71" s="191"/>
      <c r="HP71" s="191"/>
      <c r="HQ71" s="191"/>
      <c r="HR71" s="191"/>
      <c r="HS71" s="191"/>
      <c r="HT71" s="191"/>
      <c r="HU71" s="191"/>
      <c r="HV71" s="191"/>
      <c r="HW71" s="191"/>
      <c r="HX71" s="191"/>
      <c r="HY71" s="191"/>
      <c r="HZ71" s="191"/>
      <c r="IA71" s="191"/>
      <c r="IB71" s="191"/>
      <c r="IC71" s="191"/>
      <c r="ID71" s="191"/>
      <c r="IE71" s="191"/>
      <c r="IF71" s="191"/>
      <c r="IG71" s="191"/>
      <c r="IH71" s="191"/>
      <c r="II71" s="191"/>
      <c r="IJ71" s="191"/>
      <c r="IK71" s="191"/>
      <c r="IL71" s="191"/>
      <c r="IM71" s="191"/>
      <c r="IN71" s="191"/>
      <c r="IO71" s="191"/>
      <c r="IP71" s="191"/>
      <c r="IQ71" s="191"/>
      <c r="IR71" s="191"/>
      <c r="IS71" s="191"/>
      <c r="IT71" s="191"/>
      <c r="IU71" s="191"/>
      <c r="IV71" s="191"/>
    </row>
    <row r="72" spans="1:256" s="473" customFormat="1" ht="13.5" customHeight="1">
      <c r="A72" s="983">
        <v>17</v>
      </c>
      <c r="B72" s="736">
        <v>221</v>
      </c>
      <c r="C72" s="736">
        <v>113204111</v>
      </c>
      <c r="D72" s="736" t="s">
        <v>167</v>
      </c>
      <c r="E72" s="736" t="s">
        <v>164</v>
      </c>
      <c r="F72" s="737">
        <f>SUM(F73:F73)</f>
        <v>17.7</v>
      </c>
      <c r="G72" s="784"/>
      <c r="H72" s="738">
        <f>F72*G72</f>
        <v>0</v>
      </c>
      <c r="I72" s="496" t="s">
        <v>623</v>
      </c>
      <c r="J72" s="946"/>
      <c r="K72" s="984"/>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c r="AR72" s="191"/>
      <c r="AS72" s="191"/>
      <c r="AT72" s="191"/>
      <c r="AU72" s="191"/>
      <c r="AV72" s="191"/>
      <c r="AW72" s="191"/>
      <c r="AX72" s="191"/>
      <c r="AY72" s="191"/>
      <c r="AZ72" s="191"/>
      <c r="BA72" s="191"/>
      <c r="BB72" s="191"/>
      <c r="BC72" s="191"/>
      <c r="BD72" s="191"/>
      <c r="BE72" s="191"/>
      <c r="BF72" s="191"/>
      <c r="BG72" s="191"/>
      <c r="BH72" s="191"/>
      <c r="BI72" s="191"/>
      <c r="BJ72" s="191"/>
      <c r="BK72" s="191"/>
      <c r="BL72" s="191"/>
      <c r="BM72" s="191"/>
      <c r="BN72" s="191"/>
      <c r="BO72" s="191"/>
      <c r="BP72" s="191"/>
      <c r="BQ72" s="191"/>
      <c r="BR72" s="191"/>
      <c r="BS72" s="191"/>
      <c r="BT72" s="191"/>
      <c r="BU72" s="191"/>
      <c r="BV72" s="191"/>
      <c r="BW72" s="191"/>
      <c r="BX72" s="191"/>
      <c r="BY72" s="191"/>
      <c r="BZ72" s="191"/>
      <c r="CA72" s="191"/>
      <c r="CB72" s="191"/>
      <c r="CC72" s="191"/>
      <c r="CD72" s="191"/>
      <c r="CE72" s="191"/>
      <c r="CF72" s="191"/>
      <c r="CG72" s="191"/>
      <c r="CH72" s="191"/>
      <c r="CI72" s="191"/>
      <c r="CJ72" s="191"/>
      <c r="CK72" s="191"/>
      <c r="CL72" s="191"/>
      <c r="CM72" s="191"/>
      <c r="CN72" s="191"/>
      <c r="CO72" s="191"/>
      <c r="CP72" s="191"/>
      <c r="CQ72" s="191"/>
      <c r="CR72" s="191"/>
      <c r="CS72" s="191"/>
      <c r="CT72" s="191"/>
      <c r="CU72" s="191"/>
      <c r="CV72" s="191"/>
      <c r="CW72" s="191"/>
      <c r="CX72" s="191"/>
      <c r="CY72" s="191"/>
      <c r="CZ72" s="191"/>
      <c r="DA72" s="191"/>
      <c r="DB72" s="191"/>
      <c r="DC72" s="191"/>
      <c r="DD72" s="191"/>
      <c r="DE72" s="191"/>
      <c r="DF72" s="191"/>
      <c r="DG72" s="191"/>
      <c r="DH72" s="191"/>
      <c r="DI72" s="191"/>
      <c r="DJ72" s="191"/>
      <c r="DK72" s="191"/>
      <c r="DL72" s="191"/>
      <c r="DM72" s="191"/>
      <c r="DN72" s="191"/>
      <c r="DO72" s="191"/>
      <c r="DP72" s="191"/>
      <c r="DQ72" s="191"/>
      <c r="DR72" s="191"/>
      <c r="DS72" s="191"/>
      <c r="DT72" s="191"/>
      <c r="DU72" s="191"/>
      <c r="DV72" s="191"/>
      <c r="DW72" s="191"/>
      <c r="DX72" s="191"/>
      <c r="DY72" s="191"/>
      <c r="DZ72" s="191"/>
      <c r="EA72" s="191"/>
      <c r="EB72" s="191"/>
      <c r="EC72" s="191"/>
      <c r="ED72" s="191"/>
      <c r="EE72" s="191"/>
      <c r="EF72" s="191"/>
      <c r="EG72" s="191"/>
      <c r="EH72" s="191"/>
      <c r="EI72" s="191"/>
      <c r="EJ72" s="191"/>
      <c r="EK72" s="191"/>
      <c r="EL72" s="191"/>
      <c r="EM72" s="191"/>
      <c r="EN72" s="191"/>
      <c r="EO72" s="191"/>
      <c r="EP72" s="191"/>
      <c r="EQ72" s="191"/>
      <c r="ER72" s="191"/>
      <c r="ES72" s="191"/>
      <c r="ET72" s="191"/>
      <c r="EU72" s="191"/>
      <c r="EV72" s="191"/>
      <c r="EW72" s="191"/>
      <c r="EX72" s="191"/>
      <c r="EY72" s="191"/>
      <c r="EZ72" s="191"/>
      <c r="FA72" s="191"/>
      <c r="FB72" s="191"/>
      <c r="FC72" s="191"/>
      <c r="FD72" s="191"/>
      <c r="FE72" s="191"/>
      <c r="FF72" s="191"/>
      <c r="FG72" s="191"/>
      <c r="FH72" s="191"/>
      <c r="FI72" s="191"/>
      <c r="FJ72" s="191"/>
      <c r="FK72" s="191"/>
      <c r="FL72" s="191"/>
      <c r="FM72" s="191"/>
      <c r="FN72" s="191"/>
      <c r="FO72" s="191"/>
      <c r="FP72" s="191"/>
      <c r="FQ72" s="191"/>
      <c r="FR72" s="191"/>
      <c r="FS72" s="191"/>
      <c r="FT72" s="191"/>
      <c r="FU72" s="191"/>
      <c r="FV72" s="191"/>
      <c r="FW72" s="191"/>
      <c r="FX72" s="191"/>
      <c r="FY72" s="191"/>
      <c r="FZ72" s="191"/>
      <c r="GA72" s="191"/>
      <c r="GB72" s="191"/>
      <c r="GC72" s="191"/>
      <c r="GD72" s="191"/>
      <c r="GE72" s="191"/>
      <c r="GF72" s="191"/>
      <c r="GG72" s="191"/>
      <c r="GH72" s="191"/>
      <c r="GI72" s="191"/>
      <c r="GJ72" s="191"/>
      <c r="GK72" s="191"/>
      <c r="GL72" s="191"/>
      <c r="GM72" s="191"/>
      <c r="GN72" s="191"/>
      <c r="GO72" s="191"/>
      <c r="GP72" s="191"/>
      <c r="GQ72" s="191"/>
      <c r="GR72" s="191"/>
      <c r="GS72" s="191"/>
      <c r="GT72" s="191"/>
      <c r="GU72" s="191"/>
      <c r="GV72" s="191"/>
      <c r="GW72" s="191"/>
      <c r="GX72" s="191"/>
      <c r="GY72" s="191"/>
      <c r="GZ72" s="191"/>
      <c r="HA72" s="191"/>
      <c r="HB72" s="191"/>
      <c r="HC72" s="191"/>
      <c r="HD72" s="191"/>
      <c r="HE72" s="191"/>
      <c r="HF72" s="191"/>
      <c r="HG72" s="191"/>
      <c r="HH72" s="191"/>
      <c r="HI72" s="191"/>
      <c r="HJ72" s="191"/>
      <c r="HK72" s="191"/>
      <c r="HL72" s="191"/>
      <c r="HM72" s="191"/>
      <c r="HN72" s="191"/>
      <c r="HO72" s="191"/>
      <c r="HP72" s="191"/>
      <c r="HQ72" s="191"/>
      <c r="HR72" s="191"/>
      <c r="HS72" s="191"/>
      <c r="HT72" s="191"/>
      <c r="HU72" s="191"/>
      <c r="HV72" s="191"/>
      <c r="HW72" s="191"/>
      <c r="HX72" s="191"/>
      <c r="HY72" s="191"/>
      <c r="HZ72" s="191"/>
      <c r="IA72" s="191"/>
      <c r="IB72" s="191"/>
      <c r="IC72" s="191"/>
      <c r="ID72" s="191"/>
      <c r="IE72" s="191"/>
      <c r="IF72" s="191"/>
      <c r="IG72" s="191"/>
      <c r="IH72" s="191"/>
      <c r="II72" s="191"/>
      <c r="IJ72" s="191"/>
      <c r="IK72" s="191"/>
      <c r="IL72" s="191"/>
      <c r="IM72" s="191"/>
      <c r="IN72" s="191"/>
      <c r="IO72" s="191"/>
      <c r="IP72" s="191"/>
      <c r="IQ72" s="191"/>
      <c r="IR72" s="191"/>
      <c r="IS72" s="191"/>
      <c r="IT72" s="191"/>
      <c r="IU72" s="191"/>
      <c r="IV72" s="191"/>
    </row>
    <row r="73" spans="1:256" s="473" customFormat="1" ht="13.5" customHeight="1">
      <c r="A73" s="499"/>
      <c r="B73" s="414"/>
      <c r="C73" s="403"/>
      <c r="D73" s="403" t="s">
        <v>168</v>
      </c>
      <c r="E73" s="403"/>
      <c r="F73" s="932">
        <f>(10.5+7.2)</f>
        <v>17.7</v>
      </c>
      <c r="G73" s="426"/>
      <c r="H73" s="426"/>
      <c r="I73" s="501"/>
      <c r="J73" s="946"/>
      <c r="K73" s="984"/>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1"/>
      <c r="AS73" s="191"/>
      <c r="AT73" s="191"/>
      <c r="AU73" s="191"/>
      <c r="AV73" s="191"/>
      <c r="AW73" s="191"/>
      <c r="AX73" s="191"/>
      <c r="AY73" s="191"/>
      <c r="AZ73" s="191"/>
      <c r="BA73" s="191"/>
      <c r="BB73" s="191"/>
      <c r="BC73" s="191"/>
      <c r="BD73" s="191"/>
      <c r="BE73" s="191"/>
      <c r="BF73" s="191"/>
      <c r="BG73" s="191"/>
      <c r="BH73" s="191"/>
      <c r="BI73" s="191"/>
      <c r="BJ73" s="191"/>
      <c r="BK73" s="191"/>
      <c r="BL73" s="191"/>
      <c r="BM73" s="191"/>
      <c r="BN73" s="191"/>
      <c r="BO73" s="191"/>
      <c r="BP73" s="191"/>
      <c r="BQ73" s="191"/>
      <c r="BR73" s="191"/>
      <c r="BS73" s="191"/>
      <c r="BT73" s="191"/>
      <c r="BU73" s="191"/>
      <c r="BV73" s="191"/>
      <c r="BW73" s="191"/>
      <c r="BX73" s="191"/>
      <c r="BY73" s="191"/>
      <c r="BZ73" s="191"/>
      <c r="CA73" s="191"/>
      <c r="CB73" s="191"/>
      <c r="CC73" s="191"/>
      <c r="CD73" s="191"/>
      <c r="CE73" s="191"/>
      <c r="CF73" s="191"/>
      <c r="CG73" s="191"/>
      <c r="CH73" s="191"/>
      <c r="CI73" s="191"/>
      <c r="CJ73" s="191"/>
      <c r="CK73" s="191"/>
      <c r="CL73" s="191"/>
      <c r="CM73" s="191"/>
      <c r="CN73" s="191"/>
      <c r="CO73" s="191"/>
      <c r="CP73" s="191"/>
      <c r="CQ73" s="191"/>
      <c r="CR73" s="191"/>
      <c r="CS73" s="191"/>
      <c r="CT73" s="191"/>
      <c r="CU73" s="191"/>
      <c r="CV73" s="191"/>
      <c r="CW73" s="191"/>
      <c r="CX73" s="191"/>
      <c r="CY73" s="191"/>
      <c r="CZ73" s="191"/>
      <c r="DA73" s="191"/>
      <c r="DB73" s="191"/>
      <c r="DC73" s="191"/>
      <c r="DD73" s="191"/>
      <c r="DE73" s="191"/>
      <c r="DF73" s="191"/>
      <c r="DG73" s="191"/>
      <c r="DH73" s="191"/>
      <c r="DI73" s="191"/>
      <c r="DJ73" s="191"/>
      <c r="DK73" s="191"/>
      <c r="DL73" s="191"/>
      <c r="DM73" s="191"/>
      <c r="DN73" s="191"/>
      <c r="DO73" s="191"/>
      <c r="DP73" s="191"/>
      <c r="DQ73" s="191"/>
      <c r="DR73" s="191"/>
      <c r="DS73" s="191"/>
      <c r="DT73" s="191"/>
      <c r="DU73" s="191"/>
      <c r="DV73" s="191"/>
      <c r="DW73" s="191"/>
      <c r="DX73" s="191"/>
      <c r="DY73" s="191"/>
      <c r="DZ73" s="191"/>
      <c r="EA73" s="191"/>
      <c r="EB73" s="191"/>
      <c r="EC73" s="191"/>
      <c r="ED73" s="191"/>
      <c r="EE73" s="191"/>
      <c r="EF73" s="191"/>
      <c r="EG73" s="191"/>
      <c r="EH73" s="191"/>
      <c r="EI73" s="191"/>
      <c r="EJ73" s="191"/>
      <c r="EK73" s="191"/>
      <c r="EL73" s="191"/>
      <c r="EM73" s="191"/>
      <c r="EN73" s="191"/>
      <c r="EO73" s="191"/>
      <c r="EP73" s="191"/>
      <c r="EQ73" s="191"/>
      <c r="ER73" s="191"/>
      <c r="ES73" s="191"/>
      <c r="ET73" s="191"/>
      <c r="EU73" s="191"/>
      <c r="EV73" s="191"/>
      <c r="EW73" s="191"/>
      <c r="EX73" s="191"/>
      <c r="EY73" s="191"/>
      <c r="EZ73" s="191"/>
      <c r="FA73" s="191"/>
      <c r="FB73" s="191"/>
      <c r="FC73" s="191"/>
      <c r="FD73" s="191"/>
      <c r="FE73" s="191"/>
      <c r="FF73" s="191"/>
      <c r="FG73" s="191"/>
      <c r="FH73" s="191"/>
      <c r="FI73" s="191"/>
      <c r="FJ73" s="191"/>
      <c r="FK73" s="191"/>
      <c r="FL73" s="191"/>
      <c r="FM73" s="191"/>
      <c r="FN73" s="191"/>
      <c r="FO73" s="191"/>
      <c r="FP73" s="191"/>
      <c r="FQ73" s="191"/>
      <c r="FR73" s="191"/>
      <c r="FS73" s="191"/>
      <c r="FT73" s="191"/>
      <c r="FU73" s="191"/>
      <c r="FV73" s="191"/>
      <c r="FW73" s="191"/>
      <c r="FX73" s="191"/>
      <c r="FY73" s="191"/>
      <c r="FZ73" s="191"/>
      <c r="GA73" s="191"/>
      <c r="GB73" s="191"/>
      <c r="GC73" s="191"/>
      <c r="GD73" s="191"/>
      <c r="GE73" s="191"/>
      <c r="GF73" s="191"/>
      <c r="GG73" s="191"/>
      <c r="GH73" s="191"/>
      <c r="GI73" s="191"/>
      <c r="GJ73" s="191"/>
      <c r="GK73" s="191"/>
      <c r="GL73" s="191"/>
      <c r="GM73" s="191"/>
      <c r="GN73" s="191"/>
      <c r="GO73" s="191"/>
      <c r="GP73" s="191"/>
      <c r="GQ73" s="191"/>
      <c r="GR73" s="191"/>
      <c r="GS73" s="191"/>
      <c r="GT73" s="191"/>
      <c r="GU73" s="191"/>
      <c r="GV73" s="191"/>
      <c r="GW73" s="191"/>
      <c r="GX73" s="191"/>
      <c r="GY73" s="191"/>
      <c r="GZ73" s="191"/>
      <c r="HA73" s="191"/>
      <c r="HB73" s="191"/>
      <c r="HC73" s="191"/>
      <c r="HD73" s="191"/>
      <c r="HE73" s="191"/>
      <c r="HF73" s="191"/>
      <c r="HG73" s="191"/>
      <c r="HH73" s="191"/>
      <c r="HI73" s="191"/>
      <c r="HJ73" s="191"/>
      <c r="HK73" s="191"/>
      <c r="HL73" s="191"/>
      <c r="HM73" s="191"/>
      <c r="HN73" s="191"/>
      <c r="HO73" s="191"/>
      <c r="HP73" s="191"/>
      <c r="HQ73" s="191"/>
      <c r="HR73" s="191"/>
      <c r="HS73" s="191"/>
      <c r="HT73" s="191"/>
      <c r="HU73" s="191"/>
      <c r="HV73" s="191"/>
      <c r="HW73" s="191"/>
      <c r="HX73" s="191"/>
      <c r="HY73" s="191"/>
      <c r="HZ73" s="191"/>
      <c r="IA73" s="191"/>
      <c r="IB73" s="191"/>
      <c r="IC73" s="191"/>
      <c r="ID73" s="191"/>
      <c r="IE73" s="191"/>
      <c r="IF73" s="191"/>
      <c r="IG73" s="191"/>
      <c r="IH73" s="191"/>
      <c r="II73" s="191"/>
      <c r="IJ73" s="191"/>
      <c r="IK73" s="191"/>
      <c r="IL73" s="191"/>
      <c r="IM73" s="191"/>
      <c r="IN73" s="191"/>
      <c r="IO73" s="191"/>
      <c r="IP73" s="191"/>
      <c r="IQ73" s="191"/>
      <c r="IR73" s="191"/>
      <c r="IS73" s="191"/>
      <c r="IT73" s="191"/>
      <c r="IU73" s="191"/>
      <c r="IV73" s="191"/>
    </row>
    <row r="74" spans="1:256" s="473" customFormat="1" ht="13.5" customHeight="1">
      <c r="A74" s="499"/>
      <c r="B74" s="414"/>
      <c r="C74" s="403"/>
      <c r="D74" s="403" t="s">
        <v>166</v>
      </c>
      <c r="E74" s="403"/>
      <c r="F74" s="932"/>
      <c r="G74" s="426"/>
      <c r="H74" s="426"/>
      <c r="I74" s="501"/>
      <c r="J74" s="946"/>
      <c r="K74" s="984"/>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1"/>
      <c r="BM74" s="191"/>
      <c r="BN74" s="191"/>
      <c r="BO74" s="191"/>
      <c r="BP74" s="191"/>
      <c r="BQ74" s="191"/>
      <c r="BR74" s="191"/>
      <c r="BS74" s="191"/>
      <c r="BT74" s="191"/>
      <c r="BU74" s="191"/>
      <c r="BV74" s="191"/>
      <c r="BW74" s="191"/>
      <c r="BX74" s="191"/>
      <c r="BY74" s="191"/>
      <c r="BZ74" s="191"/>
      <c r="CA74" s="191"/>
      <c r="CB74" s="191"/>
      <c r="CC74" s="191"/>
      <c r="CD74" s="191"/>
      <c r="CE74" s="191"/>
      <c r="CF74" s="191"/>
      <c r="CG74" s="191"/>
      <c r="CH74" s="191"/>
      <c r="CI74" s="191"/>
      <c r="CJ74" s="191"/>
      <c r="CK74" s="191"/>
      <c r="CL74" s="191"/>
      <c r="CM74" s="191"/>
      <c r="CN74" s="191"/>
      <c r="CO74" s="191"/>
      <c r="CP74" s="191"/>
      <c r="CQ74" s="191"/>
      <c r="CR74" s="191"/>
      <c r="CS74" s="191"/>
      <c r="CT74" s="191"/>
      <c r="CU74" s="191"/>
      <c r="CV74" s="191"/>
      <c r="CW74" s="191"/>
      <c r="CX74" s="191"/>
      <c r="CY74" s="191"/>
      <c r="CZ74" s="191"/>
      <c r="DA74" s="191"/>
      <c r="DB74" s="191"/>
      <c r="DC74" s="191"/>
      <c r="DD74" s="191"/>
      <c r="DE74" s="191"/>
      <c r="DF74" s="191"/>
      <c r="DG74" s="191"/>
      <c r="DH74" s="191"/>
      <c r="DI74" s="191"/>
      <c r="DJ74" s="191"/>
      <c r="DK74" s="191"/>
      <c r="DL74" s="191"/>
      <c r="DM74" s="191"/>
      <c r="DN74" s="191"/>
      <c r="DO74" s="191"/>
      <c r="DP74" s="191"/>
      <c r="DQ74" s="191"/>
      <c r="DR74" s="191"/>
      <c r="DS74" s="191"/>
      <c r="DT74" s="191"/>
      <c r="DU74" s="191"/>
      <c r="DV74" s="191"/>
      <c r="DW74" s="191"/>
      <c r="DX74" s="191"/>
      <c r="DY74" s="191"/>
      <c r="DZ74" s="191"/>
      <c r="EA74" s="191"/>
      <c r="EB74" s="191"/>
      <c r="EC74" s="191"/>
      <c r="ED74" s="191"/>
      <c r="EE74" s="191"/>
      <c r="EF74" s="191"/>
      <c r="EG74" s="191"/>
      <c r="EH74" s="191"/>
      <c r="EI74" s="191"/>
      <c r="EJ74" s="191"/>
      <c r="EK74" s="191"/>
      <c r="EL74" s="191"/>
      <c r="EM74" s="191"/>
      <c r="EN74" s="191"/>
      <c r="EO74" s="191"/>
      <c r="EP74" s="191"/>
      <c r="EQ74" s="191"/>
      <c r="ER74" s="191"/>
      <c r="ES74" s="191"/>
      <c r="ET74" s="191"/>
      <c r="EU74" s="191"/>
      <c r="EV74" s="191"/>
      <c r="EW74" s="191"/>
      <c r="EX74" s="191"/>
      <c r="EY74" s="191"/>
      <c r="EZ74" s="191"/>
      <c r="FA74" s="191"/>
      <c r="FB74" s="191"/>
      <c r="FC74" s="191"/>
      <c r="FD74" s="191"/>
      <c r="FE74" s="191"/>
      <c r="FF74" s="191"/>
      <c r="FG74" s="191"/>
      <c r="FH74" s="191"/>
      <c r="FI74" s="191"/>
      <c r="FJ74" s="191"/>
      <c r="FK74" s="191"/>
      <c r="FL74" s="191"/>
      <c r="FM74" s="191"/>
      <c r="FN74" s="191"/>
      <c r="FO74" s="191"/>
      <c r="FP74" s="191"/>
      <c r="FQ74" s="191"/>
      <c r="FR74" s="191"/>
      <c r="FS74" s="191"/>
      <c r="FT74" s="191"/>
      <c r="FU74" s="191"/>
      <c r="FV74" s="191"/>
      <c r="FW74" s="191"/>
      <c r="FX74" s="191"/>
      <c r="FY74" s="191"/>
      <c r="FZ74" s="191"/>
      <c r="GA74" s="191"/>
      <c r="GB74" s="191"/>
      <c r="GC74" s="191"/>
      <c r="GD74" s="191"/>
      <c r="GE74" s="191"/>
      <c r="GF74" s="191"/>
      <c r="GG74" s="191"/>
      <c r="GH74" s="191"/>
      <c r="GI74" s="191"/>
      <c r="GJ74" s="191"/>
      <c r="GK74" s="191"/>
      <c r="GL74" s="191"/>
      <c r="GM74" s="191"/>
      <c r="GN74" s="191"/>
      <c r="GO74" s="191"/>
      <c r="GP74" s="191"/>
      <c r="GQ74" s="191"/>
      <c r="GR74" s="191"/>
      <c r="GS74" s="191"/>
      <c r="GT74" s="191"/>
      <c r="GU74" s="191"/>
      <c r="GV74" s="191"/>
      <c r="GW74" s="191"/>
      <c r="GX74" s="191"/>
      <c r="GY74" s="191"/>
      <c r="GZ74" s="191"/>
      <c r="HA74" s="191"/>
      <c r="HB74" s="191"/>
      <c r="HC74" s="191"/>
      <c r="HD74" s="191"/>
      <c r="HE74" s="191"/>
      <c r="HF74" s="191"/>
      <c r="HG74" s="191"/>
      <c r="HH74" s="191"/>
      <c r="HI74" s="191"/>
      <c r="HJ74" s="191"/>
      <c r="HK74" s="191"/>
      <c r="HL74" s="191"/>
      <c r="HM74" s="191"/>
      <c r="HN74" s="191"/>
      <c r="HO74" s="191"/>
      <c r="HP74" s="191"/>
      <c r="HQ74" s="191"/>
      <c r="HR74" s="191"/>
      <c r="HS74" s="191"/>
      <c r="HT74" s="191"/>
      <c r="HU74" s="191"/>
      <c r="HV74" s="191"/>
      <c r="HW74" s="191"/>
      <c r="HX74" s="191"/>
      <c r="HY74" s="191"/>
      <c r="HZ74" s="191"/>
      <c r="IA74" s="191"/>
      <c r="IB74" s="191"/>
      <c r="IC74" s="191"/>
      <c r="ID74" s="191"/>
      <c r="IE74" s="191"/>
      <c r="IF74" s="191"/>
      <c r="IG74" s="191"/>
      <c r="IH74" s="191"/>
      <c r="II74" s="191"/>
      <c r="IJ74" s="191"/>
      <c r="IK74" s="191"/>
      <c r="IL74" s="191"/>
      <c r="IM74" s="191"/>
      <c r="IN74" s="191"/>
      <c r="IO74" s="191"/>
      <c r="IP74" s="191"/>
      <c r="IQ74" s="191"/>
      <c r="IR74" s="191"/>
      <c r="IS74" s="191"/>
      <c r="IT74" s="191"/>
      <c r="IU74" s="191"/>
      <c r="IV74" s="191"/>
    </row>
    <row r="75" spans="1:256" s="473" customFormat="1" ht="13.5" customHeight="1">
      <c r="A75" s="661" t="s">
        <v>169</v>
      </c>
      <c r="B75" s="636" t="s">
        <v>170</v>
      </c>
      <c r="C75" s="493" t="s">
        <v>171</v>
      </c>
      <c r="D75" s="493" t="s">
        <v>172</v>
      </c>
      <c r="E75" s="493" t="s">
        <v>119</v>
      </c>
      <c r="F75" s="507">
        <f>F76</f>
        <v>2</v>
      </c>
      <c r="G75" s="144"/>
      <c r="H75" s="495">
        <f>F75*G75</f>
        <v>0</v>
      </c>
      <c r="I75" s="506" t="s">
        <v>625</v>
      </c>
      <c r="J75" s="946"/>
      <c r="K75" s="554"/>
      <c r="L75" s="554"/>
      <c r="M75" s="554"/>
      <c r="N75" s="554"/>
      <c r="O75" s="555"/>
      <c r="P75" s="556"/>
      <c r="Q75" s="557"/>
      <c r="R75" s="558"/>
      <c r="S75" s="558"/>
      <c r="T75" s="559"/>
      <c r="U75" s="430"/>
      <c r="V75" s="560"/>
      <c r="W75" s="430"/>
      <c r="X75" s="430"/>
      <c r="Y75" s="430"/>
      <c r="Z75" s="430"/>
      <c r="AA75" s="430"/>
      <c r="AB75" s="430"/>
      <c r="AC75" s="430"/>
      <c r="AD75" s="430"/>
      <c r="AE75" s="430"/>
      <c r="AF75" s="430"/>
      <c r="AG75" s="430"/>
      <c r="AH75" s="430"/>
      <c r="AI75" s="430"/>
      <c r="AJ75" s="430"/>
      <c r="AK75" s="430"/>
    </row>
    <row r="76" spans="1:256" s="473" customFormat="1" ht="13.5" customHeight="1">
      <c r="A76" s="661"/>
      <c r="B76" s="636"/>
      <c r="C76" s="493"/>
      <c r="D76" s="515" t="s">
        <v>173</v>
      </c>
      <c r="E76" s="493"/>
      <c r="F76" s="985">
        <v>2</v>
      </c>
      <c r="G76" s="495"/>
      <c r="H76" s="495"/>
      <c r="I76" s="506"/>
      <c r="J76" s="946"/>
      <c r="K76" s="554"/>
      <c r="L76" s="554"/>
      <c r="M76" s="554"/>
      <c r="N76" s="554"/>
      <c r="O76" s="555"/>
      <c r="P76" s="556"/>
      <c r="Q76" s="557"/>
      <c r="R76" s="558"/>
      <c r="S76" s="558"/>
      <c r="T76" s="559"/>
      <c r="U76" s="430"/>
      <c r="V76" s="560"/>
      <c r="W76" s="430"/>
      <c r="X76" s="430"/>
      <c r="Y76" s="430"/>
      <c r="Z76" s="430"/>
      <c r="AA76" s="430"/>
      <c r="AB76" s="430"/>
      <c r="AC76" s="430"/>
      <c r="AD76" s="430"/>
      <c r="AE76" s="430"/>
      <c r="AF76" s="430"/>
      <c r="AG76" s="430"/>
      <c r="AH76" s="430"/>
      <c r="AI76" s="430"/>
      <c r="AJ76" s="430"/>
      <c r="AK76" s="430"/>
    </row>
    <row r="77" spans="1:256" s="473" customFormat="1" ht="40.5" customHeight="1">
      <c r="A77" s="492"/>
      <c r="B77" s="493"/>
      <c r="C77" s="493"/>
      <c r="D77" s="515" t="s">
        <v>174</v>
      </c>
      <c r="E77" s="493"/>
      <c r="G77" s="495"/>
      <c r="H77" s="495"/>
      <c r="I77" s="911"/>
      <c r="J77" s="399"/>
      <c r="K77" s="346"/>
      <c r="L77" s="346"/>
      <c r="M77" s="346"/>
      <c r="N77" s="346"/>
      <c r="O77" s="286"/>
      <c r="P77" s="286"/>
      <c r="Q77" s="557"/>
      <c r="R77" s="558"/>
      <c r="S77" s="558"/>
      <c r="T77" s="559"/>
      <c r="U77" s="430"/>
      <c r="V77" s="560"/>
      <c r="W77" s="430"/>
      <c r="X77" s="430"/>
      <c r="Y77" s="430"/>
      <c r="Z77" s="430"/>
      <c r="AA77" s="430"/>
      <c r="AB77" s="430"/>
      <c r="AC77" s="430"/>
      <c r="AD77" s="430"/>
      <c r="AE77" s="430"/>
      <c r="AF77" s="430"/>
      <c r="AG77" s="430"/>
      <c r="AH77" s="430"/>
      <c r="AI77" s="430"/>
      <c r="AJ77" s="430"/>
      <c r="AK77" s="430"/>
    </row>
    <row r="78" spans="1:256" s="473" customFormat="1" ht="27" customHeight="1">
      <c r="A78" s="661" t="s">
        <v>175</v>
      </c>
      <c r="B78" s="636" t="s">
        <v>170</v>
      </c>
      <c r="C78" s="493" t="s">
        <v>176</v>
      </c>
      <c r="D78" s="493" t="s">
        <v>177</v>
      </c>
      <c r="E78" s="493" t="s">
        <v>113</v>
      </c>
      <c r="F78" s="507">
        <f>F79</f>
        <v>9.75</v>
      </c>
      <c r="G78" s="144"/>
      <c r="H78" s="495">
        <f>F78*G78</f>
        <v>0</v>
      </c>
      <c r="I78" s="506" t="s">
        <v>625</v>
      </c>
      <c r="J78" s="289"/>
      <c r="K78" s="554"/>
      <c r="L78" s="554"/>
      <c r="M78" s="554"/>
      <c r="N78" s="554"/>
      <c r="O78" s="555"/>
      <c r="P78" s="556"/>
      <c r="Q78" s="557"/>
      <c r="R78" s="558"/>
      <c r="S78" s="558"/>
      <c r="T78" s="559"/>
      <c r="U78" s="430"/>
      <c r="V78" s="560"/>
      <c r="W78" s="430"/>
      <c r="X78" s="430"/>
      <c r="Y78" s="430"/>
      <c r="Z78" s="430"/>
      <c r="AA78" s="430"/>
      <c r="AB78" s="430"/>
      <c r="AC78" s="430"/>
      <c r="AD78" s="430"/>
      <c r="AE78" s="430"/>
      <c r="AF78" s="430"/>
      <c r="AG78" s="430"/>
      <c r="AH78" s="430"/>
      <c r="AI78" s="430"/>
      <c r="AJ78" s="430"/>
      <c r="AK78" s="430"/>
    </row>
    <row r="79" spans="1:256" s="473" customFormat="1" ht="13.5" customHeight="1">
      <c r="A79" s="661"/>
      <c r="B79" s="636"/>
      <c r="C79" s="493"/>
      <c r="D79" s="515" t="s">
        <v>178</v>
      </c>
      <c r="E79" s="493"/>
      <c r="F79" s="985">
        <f>2.8+6.95</f>
        <v>9.75</v>
      </c>
      <c r="G79" s="495"/>
      <c r="H79" s="495"/>
      <c r="I79" s="506"/>
      <c r="J79" s="289"/>
      <c r="K79" s="554"/>
      <c r="L79" s="554"/>
      <c r="M79" s="554"/>
      <c r="N79" s="554"/>
      <c r="O79" s="555"/>
      <c r="P79" s="556"/>
      <c r="Q79" s="557"/>
      <c r="R79" s="558"/>
      <c r="S79" s="558"/>
      <c r="T79" s="559"/>
      <c r="U79" s="430"/>
      <c r="V79" s="560"/>
      <c r="W79" s="430"/>
      <c r="X79" s="430"/>
      <c r="Y79" s="430"/>
      <c r="Z79" s="430"/>
      <c r="AA79" s="430"/>
      <c r="AB79" s="430"/>
      <c r="AC79" s="430"/>
      <c r="AD79" s="430"/>
      <c r="AE79" s="430"/>
      <c r="AF79" s="430"/>
      <c r="AG79" s="430"/>
      <c r="AH79" s="430"/>
      <c r="AI79" s="430"/>
      <c r="AJ79" s="430"/>
      <c r="AK79" s="430"/>
    </row>
    <row r="80" spans="1:256" s="473" customFormat="1" ht="40.5" customHeight="1">
      <c r="A80" s="492"/>
      <c r="B80" s="493"/>
      <c r="C80" s="493"/>
      <c r="D80" s="515" t="s">
        <v>179</v>
      </c>
      <c r="E80" s="493"/>
      <c r="G80" s="495"/>
      <c r="H80" s="495"/>
      <c r="I80" s="911"/>
      <c r="J80" s="399"/>
      <c r="K80" s="346"/>
      <c r="L80" s="346"/>
      <c r="M80" s="346"/>
      <c r="N80" s="346"/>
      <c r="O80" s="286"/>
      <c r="P80" s="286"/>
      <c r="Q80" s="557"/>
      <c r="R80" s="558"/>
      <c r="S80" s="558"/>
      <c r="T80" s="559"/>
      <c r="U80" s="430"/>
      <c r="V80" s="560"/>
      <c r="W80" s="430"/>
      <c r="X80" s="430"/>
      <c r="Y80" s="430"/>
      <c r="Z80" s="430"/>
      <c r="AA80" s="430"/>
      <c r="AB80" s="430"/>
      <c r="AC80" s="430"/>
      <c r="AD80" s="430"/>
      <c r="AE80" s="430"/>
      <c r="AF80" s="430"/>
      <c r="AG80" s="430"/>
      <c r="AH80" s="430"/>
      <c r="AI80" s="430"/>
      <c r="AJ80" s="430"/>
      <c r="AK80" s="430"/>
    </row>
    <row r="81" spans="1:37" s="473" customFormat="1" ht="13.5" customHeight="1">
      <c r="A81" s="492">
        <v>20</v>
      </c>
      <c r="B81" s="636" t="s">
        <v>111</v>
      </c>
      <c r="C81" s="493">
        <v>174251201</v>
      </c>
      <c r="D81" s="493" t="s">
        <v>180</v>
      </c>
      <c r="E81" s="493" t="s">
        <v>119</v>
      </c>
      <c r="F81" s="494">
        <f>SUM(F82)</f>
        <v>16</v>
      </c>
      <c r="G81" s="144"/>
      <c r="H81" s="495">
        <f>F81*G81</f>
        <v>0</v>
      </c>
      <c r="I81" s="506" t="s">
        <v>623</v>
      </c>
      <c r="J81" s="860"/>
      <c r="K81" s="430"/>
      <c r="L81" s="430"/>
      <c r="M81" s="430"/>
      <c r="N81" s="430"/>
      <c r="O81" s="430"/>
      <c r="P81" s="430"/>
      <c r="Q81" s="430"/>
      <c r="R81" s="430"/>
      <c r="S81" s="430"/>
      <c r="T81" s="430"/>
      <c r="U81" s="430"/>
      <c r="V81" s="430"/>
      <c r="W81" s="430"/>
      <c r="X81" s="430"/>
      <c r="Y81" s="430"/>
      <c r="Z81" s="430"/>
      <c r="AA81" s="430"/>
      <c r="AB81" s="430"/>
      <c r="AC81" s="430"/>
      <c r="AD81" s="430"/>
      <c r="AE81" s="430"/>
      <c r="AF81" s="430"/>
      <c r="AG81" s="430"/>
      <c r="AH81" s="430"/>
      <c r="AI81" s="430"/>
      <c r="AJ81" s="430"/>
      <c r="AK81" s="430"/>
    </row>
    <row r="82" spans="1:37" s="473" customFormat="1" ht="27" customHeight="1">
      <c r="A82" s="492"/>
      <c r="B82" s="636"/>
      <c r="C82" s="493"/>
      <c r="D82" s="515" t="s">
        <v>181</v>
      </c>
      <c r="E82" s="493"/>
      <c r="F82" s="500">
        <f>F32</f>
        <v>16</v>
      </c>
      <c r="G82" s="495"/>
      <c r="H82" s="495"/>
      <c r="I82" s="506"/>
      <c r="J82" s="554"/>
      <c r="K82" s="554"/>
      <c r="L82" s="554"/>
      <c r="M82" s="554"/>
      <c r="N82" s="554"/>
      <c r="O82" s="554"/>
      <c r="P82" s="555"/>
      <c r="Q82" s="556"/>
      <c r="R82" s="557"/>
      <c r="S82" s="558"/>
      <c r="T82" s="558"/>
      <c r="U82" s="559"/>
      <c r="V82" s="430"/>
      <c r="W82" s="560"/>
      <c r="X82" s="430"/>
      <c r="Y82" s="430"/>
      <c r="Z82" s="430"/>
      <c r="AA82" s="430"/>
      <c r="AB82" s="430"/>
      <c r="AC82" s="430"/>
      <c r="AD82" s="430"/>
      <c r="AE82" s="430"/>
      <c r="AF82" s="430"/>
      <c r="AG82" s="430"/>
      <c r="AH82" s="430"/>
      <c r="AI82" s="430"/>
      <c r="AJ82" s="430"/>
      <c r="AK82" s="430"/>
    </row>
    <row r="83" spans="1:37" s="473" customFormat="1" ht="13.5" customHeight="1">
      <c r="A83" s="492">
        <v>21</v>
      </c>
      <c r="B83" s="636" t="s">
        <v>111</v>
      </c>
      <c r="C83" s="493">
        <v>174251202</v>
      </c>
      <c r="D83" s="493" t="s">
        <v>182</v>
      </c>
      <c r="E83" s="493" t="s">
        <v>119</v>
      </c>
      <c r="F83" s="494">
        <f>SUM(F84)</f>
        <v>2</v>
      </c>
      <c r="G83" s="144"/>
      <c r="H83" s="495">
        <f>F83*G83</f>
        <v>0</v>
      </c>
      <c r="I83" s="506" t="s">
        <v>623</v>
      </c>
      <c r="J83" s="430"/>
      <c r="K83" s="430"/>
      <c r="L83" s="430"/>
      <c r="M83" s="430"/>
      <c r="N83" s="430"/>
      <c r="O83" s="430"/>
      <c r="P83" s="430"/>
      <c r="Q83" s="430"/>
      <c r="R83" s="430"/>
      <c r="S83" s="430"/>
      <c r="T83" s="430"/>
      <c r="U83" s="430"/>
      <c r="V83" s="430"/>
      <c r="W83" s="430"/>
      <c r="X83" s="430"/>
      <c r="Y83" s="430"/>
      <c r="Z83" s="430"/>
      <c r="AA83" s="430"/>
      <c r="AB83" s="430"/>
      <c r="AC83" s="430"/>
      <c r="AD83" s="430"/>
      <c r="AE83" s="430"/>
      <c r="AF83" s="430"/>
      <c r="AG83" s="430"/>
      <c r="AH83" s="430"/>
      <c r="AI83" s="430"/>
      <c r="AJ83" s="430"/>
      <c r="AK83" s="430"/>
    </row>
    <row r="84" spans="1:37" s="473" customFormat="1" ht="27" customHeight="1">
      <c r="A84" s="492"/>
      <c r="B84" s="636"/>
      <c r="C84" s="493"/>
      <c r="D84" s="515" t="s">
        <v>181</v>
      </c>
      <c r="E84" s="493"/>
      <c r="F84" s="500">
        <f>F36</f>
        <v>2</v>
      </c>
      <c r="G84" s="495"/>
      <c r="H84" s="495"/>
      <c r="I84" s="506"/>
      <c r="J84" s="554"/>
      <c r="K84" s="554"/>
      <c r="L84" s="554"/>
      <c r="M84" s="554"/>
      <c r="N84" s="554"/>
      <c r="O84" s="554"/>
      <c r="P84" s="555"/>
      <c r="Q84" s="556"/>
      <c r="R84" s="557"/>
      <c r="S84" s="558"/>
      <c r="T84" s="558"/>
      <c r="U84" s="559"/>
      <c r="V84" s="430"/>
      <c r="W84" s="560"/>
      <c r="X84" s="430"/>
      <c r="Y84" s="430"/>
      <c r="Z84" s="430"/>
      <c r="AA84" s="430"/>
      <c r="AB84" s="430"/>
      <c r="AC84" s="430"/>
      <c r="AD84" s="430"/>
      <c r="AE84" s="430"/>
      <c r="AF84" s="430"/>
      <c r="AG84" s="430"/>
      <c r="AH84" s="430"/>
      <c r="AI84" s="430"/>
      <c r="AJ84" s="430"/>
      <c r="AK84" s="430"/>
    </row>
    <row r="85" spans="1:37" s="473" customFormat="1" ht="13.5" customHeight="1">
      <c r="A85" s="492">
        <v>22</v>
      </c>
      <c r="B85" s="636" t="s">
        <v>111</v>
      </c>
      <c r="C85" s="493">
        <v>174251203</v>
      </c>
      <c r="D85" s="493" t="s">
        <v>183</v>
      </c>
      <c r="E85" s="493" t="s">
        <v>119</v>
      </c>
      <c r="F85" s="494">
        <f>SUM(F86)</f>
        <v>1</v>
      </c>
      <c r="G85" s="144"/>
      <c r="H85" s="495">
        <f>F85*G85</f>
        <v>0</v>
      </c>
      <c r="I85" s="506" t="s">
        <v>623</v>
      </c>
      <c r="J85" s="430"/>
      <c r="K85" s="430"/>
      <c r="L85" s="430"/>
      <c r="M85" s="430"/>
      <c r="N85" s="430"/>
      <c r="O85" s="430"/>
      <c r="P85" s="430"/>
      <c r="Q85" s="430"/>
      <c r="R85" s="430"/>
      <c r="S85" s="430"/>
      <c r="T85" s="430"/>
      <c r="U85" s="430"/>
      <c r="V85" s="430"/>
      <c r="W85" s="430"/>
      <c r="X85" s="430"/>
      <c r="Y85" s="430"/>
      <c r="Z85" s="430"/>
      <c r="AA85" s="430"/>
      <c r="AB85" s="430"/>
      <c r="AC85" s="430"/>
      <c r="AD85" s="430"/>
      <c r="AE85" s="430"/>
      <c r="AF85" s="430"/>
      <c r="AG85" s="430"/>
      <c r="AH85" s="430"/>
      <c r="AI85" s="430"/>
      <c r="AJ85" s="430"/>
      <c r="AK85" s="430"/>
    </row>
    <row r="86" spans="1:37" s="473" customFormat="1" ht="27" customHeight="1">
      <c r="A86" s="492"/>
      <c r="B86" s="636"/>
      <c r="C86" s="493"/>
      <c r="D86" s="515" t="s">
        <v>181</v>
      </c>
      <c r="E86" s="493"/>
      <c r="F86" s="500">
        <f>F39</f>
        <v>1</v>
      </c>
      <c r="G86" s="495"/>
      <c r="H86" s="495"/>
      <c r="I86" s="506"/>
      <c r="J86" s="554"/>
      <c r="K86" s="554"/>
      <c r="L86" s="554"/>
      <c r="M86" s="554"/>
      <c r="N86" s="554"/>
      <c r="O86" s="554"/>
      <c r="P86" s="555"/>
      <c r="Q86" s="556"/>
      <c r="R86" s="557"/>
      <c r="S86" s="558"/>
      <c r="T86" s="558"/>
      <c r="U86" s="559"/>
      <c r="V86" s="430"/>
      <c r="W86" s="560"/>
      <c r="X86" s="430"/>
      <c r="Y86" s="430"/>
      <c r="Z86" s="430"/>
      <c r="AA86" s="430"/>
      <c r="AB86" s="430"/>
      <c r="AC86" s="430"/>
      <c r="AD86" s="430"/>
      <c r="AE86" s="430"/>
      <c r="AF86" s="430"/>
      <c r="AG86" s="430"/>
      <c r="AH86" s="430"/>
      <c r="AI86" s="430"/>
      <c r="AJ86" s="430"/>
      <c r="AK86" s="430"/>
    </row>
    <row r="87" spans="1:37" s="473" customFormat="1" ht="13.5" customHeight="1">
      <c r="A87" s="492">
        <v>23</v>
      </c>
      <c r="B87" s="636" t="s">
        <v>111</v>
      </c>
      <c r="C87" s="493">
        <v>174251204</v>
      </c>
      <c r="D87" s="493" t="s">
        <v>184</v>
      </c>
      <c r="E87" s="493" t="s">
        <v>119</v>
      </c>
      <c r="F87" s="494">
        <f>SUM(F88)</f>
        <v>1</v>
      </c>
      <c r="G87" s="144"/>
      <c r="H87" s="495">
        <f>F87*G87</f>
        <v>0</v>
      </c>
      <c r="I87" s="506" t="s">
        <v>623</v>
      </c>
      <c r="J87" s="430"/>
      <c r="K87" s="430"/>
      <c r="L87" s="430"/>
      <c r="M87" s="430"/>
      <c r="N87" s="430"/>
      <c r="O87" s="430"/>
      <c r="P87" s="430"/>
      <c r="Q87" s="430"/>
      <c r="R87" s="430"/>
      <c r="S87" s="430"/>
      <c r="T87" s="430"/>
      <c r="U87" s="430"/>
      <c r="V87" s="430"/>
      <c r="W87" s="430"/>
      <c r="X87" s="430"/>
      <c r="Y87" s="430"/>
      <c r="Z87" s="430"/>
      <c r="AA87" s="430"/>
      <c r="AB87" s="430"/>
      <c r="AC87" s="430"/>
      <c r="AD87" s="430"/>
      <c r="AE87" s="430"/>
      <c r="AF87" s="430"/>
      <c r="AG87" s="430"/>
      <c r="AH87" s="430"/>
      <c r="AI87" s="430"/>
      <c r="AJ87" s="430"/>
      <c r="AK87" s="430"/>
    </row>
    <row r="88" spans="1:37" s="473" customFormat="1" ht="27" customHeight="1">
      <c r="A88" s="492"/>
      <c r="B88" s="636"/>
      <c r="C88" s="493"/>
      <c r="D88" s="515" t="s">
        <v>181</v>
      </c>
      <c r="E88" s="493"/>
      <c r="F88" s="500">
        <f>F42</f>
        <v>1</v>
      </c>
      <c r="G88" s="495"/>
      <c r="H88" s="495"/>
      <c r="I88" s="506"/>
      <c r="J88" s="860"/>
      <c r="K88" s="554"/>
      <c r="L88" s="554"/>
      <c r="M88" s="860"/>
      <c r="N88" s="977"/>
      <c r="O88" s="986"/>
      <c r="P88" s="687"/>
      <c r="Q88" s="646"/>
      <c r="R88" s="646"/>
      <c r="S88" s="558"/>
      <c r="T88" s="558"/>
      <c r="U88" s="559"/>
      <c r="V88" s="430"/>
      <c r="W88" s="560"/>
      <c r="X88" s="430"/>
      <c r="Y88" s="430"/>
      <c r="Z88" s="430"/>
      <c r="AA88" s="430"/>
      <c r="AB88" s="430"/>
      <c r="AC88" s="430"/>
      <c r="AD88" s="430"/>
      <c r="AE88" s="430"/>
      <c r="AF88" s="430"/>
      <c r="AG88" s="430"/>
      <c r="AH88" s="430"/>
      <c r="AI88" s="430"/>
      <c r="AJ88" s="430"/>
      <c r="AK88" s="430"/>
    </row>
    <row r="89" spans="1:37" s="286" customFormat="1" ht="26.25" customHeight="1">
      <c r="A89" s="326">
        <v>24</v>
      </c>
      <c r="B89" s="327" t="s">
        <v>190</v>
      </c>
      <c r="C89" s="493">
        <v>181111121</v>
      </c>
      <c r="D89" s="493" t="s">
        <v>191</v>
      </c>
      <c r="E89" s="328" t="s">
        <v>113</v>
      </c>
      <c r="F89" s="329">
        <f>F90</f>
        <v>74.55</v>
      </c>
      <c r="G89" s="468"/>
      <c r="H89" s="330">
        <f>F89*G89</f>
        <v>0</v>
      </c>
      <c r="I89" s="331" t="s">
        <v>623</v>
      </c>
      <c r="J89" s="289"/>
      <c r="M89" s="332"/>
      <c r="N89" s="332"/>
    </row>
    <row r="90" spans="1:37" s="286" customFormat="1" ht="13.5" customHeight="1">
      <c r="A90" s="326"/>
      <c r="B90" s="327"/>
      <c r="C90" s="328"/>
      <c r="D90" s="333" t="s">
        <v>192</v>
      </c>
      <c r="E90" s="328"/>
      <c r="F90" s="334">
        <f>35+15.5+24.05</f>
        <v>74.55</v>
      </c>
      <c r="G90" s="330"/>
      <c r="H90" s="330"/>
      <c r="I90" s="331"/>
      <c r="J90" s="294"/>
    </row>
    <row r="91" spans="1:37" s="473" customFormat="1" ht="13.5" customHeight="1">
      <c r="A91" s="492">
        <v>25</v>
      </c>
      <c r="B91" s="636" t="s">
        <v>111</v>
      </c>
      <c r="C91" s="493" t="s">
        <v>193</v>
      </c>
      <c r="D91" s="493" t="s">
        <v>194</v>
      </c>
      <c r="E91" s="493" t="s">
        <v>164</v>
      </c>
      <c r="F91" s="494">
        <f>SUM(F92)</f>
        <v>75.400000000000006</v>
      </c>
      <c r="G91" s="144"/>
      <c r="H91" s="495">
        <f>F91*G91</f>
        <v>0</v>
      </c>
      <c r="I91" s="506" t="s">
        <v>624</v>
      </c>
      <c r="J91" s="430"/>
      <c r="K91" s="430"/>
      <c r="L91" s="430"/>
      <c r="M91" s="430"/>
      <c r="N91" s="430"/>
      <c r="O91" s="430"/>
      <c r="P91" s="430"/>
      <c r="Q91" s="430"/>
      <c r="R91" s="430"/>
      <c r="S91" s="430"/>
      <c r="T91" s="430"/>
      <c r="U91" s="430"/>
      <c r="V91" s="430"/>
      <c r="W91" s="430"/>
      <c r="X91" s="430"/>
      <c r="Y91" s="430"/>
      <c r="Z91" s="430"/>
      <c r="AA91" s="430"/>
      <c r="AB91" s="430"/>
      <c r="AC91" s="430"/>
      <c r="AD91" s="430"/>
      <c r="AE91" s="430"/>
      <c r="AF91" s="430"/>
      <c r="AG91" s="430"/>
      <c r="AH91" s="430"/>
      <c r="AI91" s="430"/>
      <c r="AJ91" s="430"/>
      <c r="AK91" s="430"/>
    </row>
    <row r="92" spans="1:37" s="473" customFormat="1" ht="13.5" customHeight="1">
      <c r="A92" s="492"/>
      <c r="B92" s="636"/>
      <c r="C92" s="493"/>
      <c r="D92" s="515" t="s">
        <v>195</v>
      </c>
      <c r="E92" s="493"/>
      <c r="F92" s="500">
        <f>31.4+22+12.6+9.4</f>
        <v>75.400000000000006</v>
      </c>
      <c r="G92" s="495"/>
      <c r="H92" s="495"/>
      <c r="I92" s="506"/>
      <c r="J92" s="554"/>
      <c r="K92" s="554"/>
      <c r="L92" s="554"/>
      <c r="M92" s="554"/>
      <c r="N92" s="554"/>
      <c r="O92" s="554"/>
      <c r="P92" s="555"/>
      <c r="Q92" s="556"/>
      <c r="R92" s="557"/>
      <c r="S92" s="558"/>
      <c r="T92" s="558"/>
      <c r="U92" s="559"/>
      <c r="V92" s="430"/>
      <c r="W92" s="560"/>
      <c r="X92" s="430"/>
      <c r="Y92" s="430"/>
      <c r="Z92" s="430"/>
      <c r="AA92" s="430"/>
      <c r="AB92" s="430"/>
      <c r="AC92" s="430"/>
      <c r="AD92" s="430"/>
      <c r="AE92" s="430"/>
      <c r="AF92" s="430"/>
      <c r="AG92" s="430"/>
      <c r="AH92" s="430"/>
      <c r="AI92" s="430"/>
      <c r="AJ92" s="430"/>
      <c r="AK92" s="430"/>
    </row>
    <row r="93" spans="1:37" s="473" customFormat="1" ht="13.5" customHeight="1">
      <c r="A93" s="492"/>
      <c r="B93" s="636"/>
      <c r="C93" s="493"/>
      <c r="D93" s="515" t="s">
        <v>350</v>
      </c>
      <c r="E93" s="493"/>
      <c r="F93" s="493"/>
      <c r="G93" s="495"/>
      <c r="H93" s="495"/>
      <c r="I93" s="506"/>
      <c r="J93" s="554"/>
      <c r="K93" s="554"/>
      <c r="L93" s="554"/>
      <c r="M93" s="554"/>
      <c r="N93" s="554"/>
      <c r="O93" s="554"/>
      <c r="P93" s="555"/>
      <c r="Q93" s="556"/>
      <c r="R93" s="557"/>
      <c r="S93" s="558"/>
      <c r="T93" s="558"/>
      <c r="U93" s="559"/>
      <c r="V93" s="430"/>
      <c r="W93" s="560"/>
      <c r="X93" s="430"/>
      <c r="Y93" s="430"/>
      <c r="Z93" s="430"/>
      <c r="AA93" s="430"/>
      <c r="AB93" s="430"/>
      <c r="AC93" s="430"/>
      <c r="AD93" s="430"/>
      <c r="AE93" s="430"/>
      <c r="AF93" s="430"/>
      <c r="AG93" s="430"/>
      <c r="AH93" s="430"/>
      <c r="AI93" s="430"/>
      <c r="AJ93" s="430"/>
      <c r="AK93" s="430"/>
    </row>
    <row r="94" spans="1:37" s="473" customFormat="1" ht="13.5" customHeight="1">
      <c r="A94" s="492">
        <v>26</v>
      </c>
      <c r="B94" s="636" t="s">
        <v>111</v>
      </c>
      <c r="C94" s="493">
        <v>184818231</v>
      </c>
      <c r="D94" s="493" t="s">
        <v>196</v>
      </c>
      <c r="E94" s="493" t="s">
        <v>119</v>
      </c>
      <c r="F94" s="494">
        <f>SUM(F96:F96)</f>
        <v>9</v>
      </c>
      <c r="G94" s="144"/>
      <c r="H94" s="495">
        <f>F94*G94</f>
        <v>0</v>
      </c>
      <c r="I94" s="506" t="s">
        <v>623</v>
      </c>
      <c r="J94" s="973"/>
      <c r="K94" s="554"/>
      <c r="L94" s="554"/>
      <c r="M94" s="554"/>
      <c r="N94" s="554"/>
      <c r="O94" s="555"/>
      <c r="P94" s="556"/>
      <c r="Q94" s="557"/>
      <c r="R94" s="558"/>
      <c r="S94" s="558"/>
      <c r="T94" s="559"/>
      <c r="U94" s="430"/>
      <c r="V94" s="560"/>
      <c r="W94" s="430"/>
      <c r="X94" s="430"/>
      <c r="Y94" s="430"/>
      <c r="Z94" s="430"/>
      <c r="AA94" s="430"/>
      <c r="AB94" s="430"/>
      <c r="AC94" s="430"/>
      <c r="AD94" s="430"/>
      <c r="AE94" s="430"/>
      <c r="AF94" s="430"/>
      <c r="AG94" s="430"/>
      <c r="AH94" s="430"/>
      <c r="AI94" s="430"/>
      <c r="AJ94" s="430"/>
      <c r="AK94" s="430"/>
    </row>
    <row r="95" spans="1:37" s="473" customFormat="1" ht="27" customHeight="1">
      <c r="A95" s="492"/>
      <c r="B95" s="636"/>
      <c r="C95" s="493"/>
      <c r="D95" s="515" t="s">
        <v>197</v>
      </c>
      <c r="E95" s="493"/>
      <c r="G95" s="495"/>
      <c r="H95" s="495"/>
      <c r="I95" s="506"/>
      <c r="J95" s="973"/>
      <c r="K95" s="554"/>
      <c r="L95" s="554"/>
      <c r="M95" s="554"/>
      <c r="N95" s="554"/>
      <c r="O95" s="555"/>
      <c r="P95" s="556"/>
      <c r="Q95" s="557"/>
      <c r="R95" s="558"/>
      <c r="S95" s="558"/>
      <c r="T95" s="559"/>
      <c r="U95" s="430"/>
      <c r="V95" s="560"/>
      <c r="W95" s="430"/>
      <c r="X95" s="430"/>
      <c r="Y95" s="430"/>
      <c r="Z95" s="430"/>
      <c r="AA95" s="430"/>
      <c r="AB95" s="430"/>
      <c r="AC95" s="430"/>
      <c r="AD95" s="430"/>
      <c r="AE95" s="430"/>
      <c r="AF95" s="430"/>
      <c r="AG95" s="430"/>
      <c r="AH95" s="430"/>
      <c r="AI95" s="430"/>
      <c r="AJ95" s="430"/>
      <c r="AK95" s="430"/>
    </row>
    <row r="96" spans="1:37" s="473" customFormat="1" ht="27" customHeight="1">
      <c r="A96" s="492"/>
      <c r="B96" s="636"/>
      <c r="C96" s="493"/>
      <c r="D96" s="515" t="s">
        <v>198</v>
      </c>
      <c r="E96" s="493"/>
      <c r="F96" s="964">
        <f>11-2</f>
        <v>9</v>
      </c>
      <c r="G96" s="495"/>
      <c r="H96" s="495"/>
      <c r="I96" s="506"/>
      <c r="J96" s="973"/>
      <c r="K96" s="554"/>
      <c r="L96" s="554"/>
      <c r="M96" s="554"/>
      <c r="N96" s="554"/>
      <c r="O96" s="555"/>
      <c r="P96" s="556"/>
      <c r="Q96" s="557"/>
      <c r="R96" s="558"/>
      <c r="S96" s="558"/>
      <c r="T96" s="559"/>
      <c r="U96" s="430"/>
      <c r="V96" s="560"/>
      <c r="W96" s="430"/>
      <c r="X96" s="430"/>
      <c r="Y96" s="430"/>
      <c r="Z96" s="430"/>
      <c r="AA96" s="430"/>
      <c r="AB96" s="430"/>
      <c r="AC96" s="430"/>
      <c r="AD96" s="430"/>
      <c r="AE96" s="430"/>
      <c r="AF96" s="430"/>
      <c r="AG96" s="430"/>
      <c r="AH96" s="430"/>
      <c r="AI96" s="430"/>
      <c r="AJ96" s="430"/>
      <c r="AK96" s="430"/>
    </row>
    <row r="97" spans="1:37" s="473" customFormat="1" ht="13.5" customHeight="1">
      <c r="A97" s="492">
        <v>27</v>
      </c>
      <c r="B97" s="636" t="s">
        <v>111</v>
      </c>
      <c r="C97" s="493">
        <v>184818232</v>
      </c>
      <c r="D97" s="493" t="s">
        <v>199</v>
      </c>
      <c r="E97" s="493" t="s">
        <v>119</v>
      </c>
      <c r="F97" s="494">
        <f>SUM(F99:F99)</f>
        <v>2</v>
      </c>
      <c r="G97" s="144"/>
      <c r="H97" s="495">
        <f>F97*G97</f>
        <v>0</v>
      </c>
      <c r="I97" s="506" t="s">
        <v>623</v>
      </c>
      <c r="J97" s="973"/>
      <c r="K97" s="554"/>
      <c r="L97" s="554"/>
      <c r="M97" s="554"/>
      <c r="N97" s="554"/>
      <c r="O97" s="555"/>
      <c r="P97" s="556"/>
      <c r="Q97" s="557"/>
      <c r="R97" s="558"/>
      <c r="S97" s="558"/>
      <c r="T97" s="559"/>
      <c r="U97" s="430"/>
      <c r="V97" s="560"/>
      <c r="W97" s="430"/>
      <c r="X97" s="430"/>
      <c r="Y97" s="430"/>
      <c r="Z97" s="430"/>
      <c r="AA97" s="430"/>
      <c r="AB97" s="430"/>
      <c r="AC97" s="430"/>
      <c r="AD97" s="430"/>
      <c r="AE97" s="430"/>
      <c r="AF97" s="430"/>
      <c r="AG97" s="430"/>
      <c r="AH97" s="430"/>
      <c r="AI97" s="430"/>
      <c r="AJ97" s="430"/>
      <c r="AK97" s="430"/>
    </row>
    <row r="98" spans="1:37" s="473" customFormat="1" ht="27" customHeight="1">
      <c r="A98" s="492"/>
      <c r="B98" s="636"/>
      <c r="C98" s="493"/>
      <c r="D98" s="515" t="s">
        <v>200</v>
      </c>
      <c r="E98" s="493"/>
      <c r="G98" s="495"/>
      <c r="H98" s="495"/>
      <c r="I98" s="506"/>
      <c r="J98" s="973"/>
      <c r="K98" s="554"/>
      <c r="L98" s="554"/>
      <c r="M98" s="554"/>
      <c r="N98" s="554"/>
      <c r="O98" s="555"/>
      <c r="P98" s="556"/>
      <c r="Q98" s="557"/>
      <c r="R98" s="558"/>
      <c r="S98" s="558"/>
      <c r="T98" s="559"/>
      <c r="U98" s="430"/>
      <c r="V98" s="560"/>
      <c r="W98" s="430"/>
      <c r="X98" s="430"/>
      <c r="Y98" s="430"/>
      <c r="Z98" s="430"/>
      <c r="AA98" s="430"/>
      <c r="AB98" s="430"/>
      <c r="AC98" s="430"/>
      <c r="AD98" s="430"/>
      <c r="AE98" s="430"/>
      <c r="AF98" s="430"/>
      <c r="AG98" s="430"/>
      <c r="AH98" s="430"/>
      <c r="AI98" s="430"/>
      <c r="AJ98" s="430"/>
      <c r="AK98" s="430"/>
    </row>
    <row r="99" spans="1:37" s="473" customFormat="1" ht="13.5" customHeight="1">
      <c r="A99" s="492"/>
      <c r="B99" s="636"/>
      <c r="C99" s="493"/>
      <c r="D99" s="515" t="s">
        <v>201</v>
      </c>
      <c r="E99" s="493"/>
      <c r="F99" s="964">
        <v>2</v>
      </c>
      <c r="G99" s="495"/>
      <c r="H99" s="495"/>
      <c r="I99" s="506"/>
      <c r="J99" s="973"/>
      <c r="K99" s="554"/>
      <c r="L99" s="554"/>
      <c r="M99" s="554"/>
      <c r="N99" s="554"/>
      <c r="O99" s="555"/>
      <c r="P99" s="556"/>
      <c r="Q99" s="557"/>
      <c r="R99" s="558"/>
      <c r="S99" s="558"/>
      <c r="T99" s="559"/>
      <c r="U99" s="430"/>
      <c r="V99" s="560"/>
      <c r="W99" s="430"/>
      <c r="X99" s="430"/>
      <c r="Y99" s="430"/>
      <c r="Z99" s="430"/>
      <c r="AA99" s="430"/>
      <c r="AB99" s="430"/>
      <c r="AC99" s="430"/>
      <c r="AD99" s="430"/>
      <c r="AE99" s="430"/>
      <c r="AF99" s="430"/>
      <c r="AG99" s="430"/>
      <c r="AH99" s="430"/>
      <c r="AI99" s="430"/>
      <c r="AJ99" s="430"/>
      <c r="AK99" s="430"/>
    </row>
    <row r="100" spans="1:37" s="473" customFormat="1" ht="13.5" customHeight="1">
      <c r="A100" s="492">
        <v>28</v>
      </c>
      <c r="B100" s="636" t="s">
        <v>111</v>
      </c>
      <c r="C100" s="493">
        <v>184818233</v>
      </c>
      <c r="D100" s="493" t="s">
        <v>202</v>
      </c>
      <c r="E100" s="493" t="s">
        <v>119</v>
      </c>
      <c r="F100" s="494">
        <f>SUM(F102:F102)</f>
        <v>1</v>
      </c>
      <c r="G100" s="144"/>
      <c r="H100" s="495">
        <f>F100*G100</f>
        <v>0</v>
      </c>
      <c r="I100" s="506" t="s">
        <v>623</v>
      </c>
      <c r="J100" s="973"/>
      <c r="K100" s="554"/>
      <c r="L100" s="554"/>
      <c r="M100" s="554"/>
      <c r="N100" s="554"/>
      <c r="O100" s="555"/>
      <c r="P100" s="556"/>
      <c r="Q100" s="557"/>
      <c r="R100" s="558"/>
      <c r="S100" s="558"/>
      <c r="T100" s="559"/>
      <c r="U100" s="430"/>
      <c r="V100" s="560"/>
      <c r="W100" s="430"/>
      <c r="X100" s="430"/>
      <c r="Y100" s="430"/>
      <c r="Z100" s="430"/>
      <c r="AA100" s="430"/>
      <c r="AB100" s="430"/>
      <c r="AC100" s="430"/>
      <c r="AD100" s="430"/>
      <c r="AE100" s="430"/>
      <c r="AF100" s="430"/>
      <c r="AG100" s="430"/>
      <c r="AH100" s="430"/>
      <c r="AI100" s="430"/>
      <c r="AJ100" s="430"/>
      <c r="AK100" s="430"/>
    </row>
    <row r="101" spans="1:37" s="473" customFormat="1" ht="27" customHeight="1">
      <c r="A101" s="492"/>
      <c r="B101" s="636"/>
      <c r="C101" s="493"/>
      <c r="D101" s="515" t="s">
        <v>203</v>
      </c>
      <c r="E101" s="493"/>
      <c r="G101" s="495"/>
      <c r="H101" s="495"/>
      <c r="I101" s="506"/>
      <c r="J101" s="973"/>
      <c r="K101" s="554"/>
      <c r="L101" s="554"/>
      <c r="M101" s="554"/>
      <c r="N101" s="554"/>
      <c r="O101" s="555"/>
      <c r="P101" s="556"/>
      <c r="Q101" s="557"/>
      <c r="R101" s="558"/>
      <c r="S101" s="558"/>
      <c r="T101" s="559"/>
      <c r="U101" s="430"/>
      <c r="V101" s="560"/>
      <c r="W101" s="430"/>
      <c r="X101" s="430"/>
      <c r="Y101" s="430"/>
      <c r="Z101" s="430"/>
      <c r="AA101" s="430"/>
      <c r="AB101" s="430"/>
      <c r="AC101" s="430"/>
      <c r="AD101" s="430"/>
      <c r="AE101" s="430"/>
      <c r="AF101" s="430"/>
      <c r="AG101" s="430"/>
      <c r="AH101" s="430"/>
      <c r="AI101" s="430"/>
      <c r="AJ101" s="430"/>
      <c r="AK101" s="430"/>
    </row>
    <row r="102" spans="1:37" s="473" customFormat="1" ht="13.5" customHeight="1">
      <c r="A102" s="492"/>
      <c r="B102" s="636"/>
      <c r="C102" s="493"/>
      <c r="D102" s="515" t="s">
        <v>204</v>
      </c>
      <c r="E102" s="493"/>
      <c r="F102" s="964">
        <v>1</v>
      </c>
      <c r="G102" s="495"/>
      <c r="H102" s="495"/>
      <c r="I102" s="506"/>
      <c r="J102" s="973"/>
      <c r="K102" s="554"/>
      <c r="L102" s="554"/>
      <c r="M102" s="554"/>
      <c r="N102" s="554"/>
      <c r="O102" s="555"/>
      <c r="P102" s="556"/>
      <c r="Q102" s="557"/>
      <c r="R102" s="558"/>
      <c r="S102" s="558"/>
      <c r="T102" s="559"/>
      <c r="U102" s="430"/>
      <c r="V102" s="560"/>
      <c r="W102" s="430"/>
      <c r="X102" s="430"/>
      <c r="Y102" s="430"/>
      <c r="Z102" s="430"/>
      <c r="AA102" s="430"/>
      <c r="AB102" s="430"/>
      <c r="AC102" s="430"/>
      <c r="AD102" s="430"/>
      <c r="AE102" s="430"/>
      <c r="AF102" s="430"/>
      <c r="AG102" s="430"/>
      <c r="AH102" s="430"/>
      <c r="AI102" s="430"/>
      <c r="AJ102" s="430"/>
      <c r="AK102" s="430"/>
    </row>
    <row r="103" spans="1:37" s="286" customFormat="1" ht="13.5" customHeight="1">
      <c r="A103" s="295"/>
      <c r="B103" s="296"/>
      <c r="C103" s="656">
        <v>5</v>
      </c>
      <c r="D103" s="656" t="s">
        <v>287</v>
      </c>
      <c r="E103" s="296"/>
      <c r="F103" s="297"/>
      <c r="G103" s="298"/>
      <c r="H103" s="298">
        <f>SUM(H104:H112)</f>
        <v>0</v>
      </c>
      <c r="I103" s="299"/>
      <c r="J103" s="987"/>
    </row>
    <row r="104" spans="1:37" s="473" customFormat="1" ht="13.5" customHeight="1">
      <c r="A104" s="661" t="s">
        <v>630</v>
      </c>
      <c r="B104" s="636" t="s">
        <v>170</v>
      </c>
      <c r="C104" s="493">
        <v>564551113</v>
      </c>
      <c r="D104" s="493" t="s">
        <v>620</v>
      </c>
      <c r="E104" s="493" t="s">
        <v>113</v>
      </c>
      <c r="F104" s="92">
        <f>SUM(F105)</f>
        <v>50.5</v>
      </c>
      <c r="G104" s="144"/>
      <c r="H104" s="495">
        <f>F104*G104</f>
        <v>0</v>
      </c>
      <c r="I104" s="506" t="s">
        <v>623</v>
      </c>
      <c r="J104" s="860"/>
      <c r="K104" s="430"/>
      <c r="L104" s="430"/>
      <c r="M104" s="430"/>
      <c r="N104" s="430"/>
      <c r="O104" s="430"/>
      <c r="P104" s="436"/>
      <c r="Q104" s="436"/>
      <c r="R104" s="430"/>
      <c r="S104" s="436"/>
      <c r="T104" s="430"/>
      <c r="U104" s="430"/>
      <c r="V104" s="430"/>
      <c r="W104" s="430"/>
      <c r="X104" s="430"/>
      <c r="Y104" s="430"/>
      <c r="Z104" s="430"/>
      <c r="AA104" s="430"/>
      <c r="AB104" s="430"/>
      <c r="AC104" s="430"/>
      <c r="AD104" s="430"/>
      <c r="AE104" s="430"/>
      <c r="AF104" s="430"/>
      <c r="AG104" s="430"/>
      <c r="AH104" s="430"/>
      <c r="AI104" s="430"/>
      <c r="AJ104" s="430"/>
      <c r="AK104" s="430"/>
    </row>
    <row r="105" spans="1:37" s="646" customFormat="1" ht="27" customHeight="1">
      <c r="A105" s="661"/>
      <c r="B105" s="923"/>
      <c r="C105" s="493"/>
      <c r="D105" s="515" t="s">
        <v>622</v>
      </c>
      <c r="E105" s="923"/>
      <c r="F105" s="500">
        <f>(35+15.5)</f>
        <v>50.5</v>
      </c>
      <c r="G105" s="924"/>
      <c r="H105" s="495"/>
      <c r="I105" s="506"/>
      <c r="Q105" s="977"/>
      <c r="R105" s="969"/>
      <c r="S105" s="977"/>
      <c r="T105" s="977"/>
      <c r="U105" s="977"/>
      <c r="V105" s="977"/>
      <c r="W105" s="977"/>
      <c r="X105" s="977"/>
      <c r="Y105" s="977"/>
      <c r="Z105" s="977"/>
      <c r="AA105" s="977"/>
      <c r="AB105" s="977"/>
      <c r="AC105" s="977"/>
      <c r="AD105" s="977"/>
      <c r="AE105" s="977"/>
      <c r="AF105" s="977"/>
      <c r="AG105" s="977"/>
      <c r="AH105" s="977"/>
      <c r="AI105" s="977"/>
      <c r="AJ105" s="977"/>
      <c r="AK105" s="977"/>
    </row>
    <row r="106" spans="1:37" s="473" customFormat="1" ht="13.5" customHeight="1">
      <c r="A106" s="661" t="s">
        <v>592</v>
      </c>
      <c r="B106" s="636" t="s">
        <v>170</v>
      </c>
      <c r="C106" s="493">
        <v>564551114</v>
      </c>
      <c r="D106" s="493" t="s">
        <v>621</v>
      </c>
      <c r="E106" s="493" t="s">
        <v>113</v>
      </c>
      <c r="F106" s="92">
        <f>SUM(F107)</f>
        <v>50.5</v>
      </c>
      <c r="G106" s="144"/>
      <c r="H106" s="495">
        <f>F106*G106</f>
        <v>0</v>
      </c>
      <c r="I106" s="506" t="s">
        <v>623</v>
      </c>
      <c r="J106" s="860"/>
      <c r="K106" s="430"/>
      <c r="L106" s="430"/>
      <c r="M106" s="430"/>
      <c r="N106" s="430"/>
      <c r="O106" s="430"/>
      <c r="P106" s="436"/>
      <c r="Q106" s="436"/>
      <c r="R106" s="430"/>
      <c r="S106" s="436"/>
      <c r="T106" s="430"/>
      <c r="U106" s="430"/>
      <c r="V106" s="430"/>
      <c r="W106" s="430"/>
      <c r="X106" s="430"/>
      <c r="Y106" s="430"/>
      <c r="Z106" s="430"/>
      <c r="AA106" s="430"/>
      <c r="AB106" s="430"/>
      <c r="AC106" s="430"/>
      <c r="AD106" s="430"/>
      <c r="AE106" s="430"/>
      <c r="AF106" s="430"/>
      <c r="AG106" s="430"/>
      <c r="AH106" s="430"/>
      <c r="AI106" s="430"/>
      <c r="AJ106" s="430"/>
      <c r="AK106" s="430"/>
    </row>
    <row r="107" spans="1:37" s="646" customFormat="1" ht="27" customHeight="1">
      <c r="A107" s="661"/>
      <c r="B107" s="923"/>
      <c r="C107" s="493"/>
      <c r="D107" s="515" t="s">
        <v>622</v>
      </c>
      <c r="E107" s="923"/>
      <c r="F107" s="500">
        <f>(35+15.5)</f>
        <v>50.5</v>
      </c>
      <c r="G107" s="924"/>
      <c r="H107" s="495"/>
      <c r="I107" s="506"/>
      <c r="Q107" s="977"/>
      <c r="R107" s="969"/>
      <c r="S107" s="977"/>
      <c r="T107" s="977"/>
      <c r="U107" s="977"/>
      <c r="V107" s="977"/>
      <c r="W107" s="977"/>
      <c r="X107" s="977"/>
      <c r="Y107" s="977"/>
      <c r="Z107" s="977"/>
      <c r="AA107" s="977"/>
      <c r="AB107" s="977"/>
      <c r="AC107" s="977"/>
      <c r="AD107" s="977"/>
      <c r="AE107" s="977"/>
      <c r="AF107" s="977"/>
      <c r="AG107" s="977"/>
      <c r="AH107" s="977"/>
      <c r="AI107" s="977"/>
      <c r="AJ107" s="977"/>
      <c r="AK107" s="977"/>
    </row>
    <row r="108" spans="1:37" s="473" customFormat="1" ht="13.5" customHeight="1">
      <c r="A108" s="661" t="s">
        <v>631</v>
      </c>
      <c r="B108" s="636" t="s">
        <v>170</v>
      </c>
      <c r="C108" s="493">
        <v>564581111</v>
      </c>
      <c r="D108" s="493" t="s">
        <v>330</v>
      </c>
      <c r="E108" s="493" t="s">
        <v>113</v>
      </c>
      <c r="F108" s="92">
        <f>SUM(F109)</f>
        <v>48.1</v>
      </c>
      <c r="G108" s="144"/>
      <c r="H108" s="495">
        <f>F108*G108</f>
        <v>0</v>
      </c>
      <c r="I108" s="506" t="s">
        <v>623</v>
      </c>
      <c r="J108" s="860"/>
      <c r="K108" s="430"/>
      <c r="L108" s="430"/>
      <c r="M108" s="430"/>
      <c r="N108" s="430"/>
      <c r="O108" s="430"/>
      <c r="P108" s="436"/>
      <c r="Q108" s="436"/>
      <c r="R108" s="430"/>
      <c r="S108" s="436"/>
      <c r="T108" s="430"/>
      <c r="U108" s="430"/>
      <c r="V108" s="430"/>
      <c r="W108" s="430"/>
      <c r="X108" s="430"/>
      <c r="Y108" s="430"/>
      <c r="Z108" s="430"/>
      <c r="AA108" s="430"/>
      <c r="AB108" s="430"/>
      <c r="AC108" s="430"/>
      <c r="AD108" s="430"/>
      <c r="AE108" s="430"/>
      <c r="AF108" s="430"/>
      <c r="AG108" s="430"/>
      <c r="AH108" s="430"/>
      <c r="AI108" s="430"/>
      <c r="AJ108" s="430"/>
      <c r="AK108" s="430"/>
    </row>
    <row r="109" spans="1:37" s="646" customFormat="1" ht="27" customHeight="1">
      <c r="A109" s="661"/>
      <c r="B109" s="923"/>
      <c r="C109" s="493"/>
      <c r="D109" s="515" t="s">
        <v>617</v>
      </c>
      <c r="E109" s="923"/>
      <c r="F109" s="500">
        <f>(24.05)*2</f>
        <v>48.1</v>
      </c>
      <c r="G109" s="924"/>
      <c r="H109" s="495"/>
      <c r="I109" s="506"/>
      <c r="Q109" s="977"/>
      <c r="R109" s="969"/>
      <c r="S109" s="977"/>
      <c r="T109" s="977"/>
      <c r="U109" s="977"/>
      <c r="V109" s="977"/>
      <c r="W109" s="977"/>
      <c r="X109" s="977"/>
      <c r="Y109" s="977"/>
      <c r="Z109" s="977"/>
      <c r="AA109" s="977"/>
      <c r="AB109" s="977"/>
      <c r="AC109" s="977"/>
      <c r="AD109" s="977"/>
      <c r="AE109" s="977"/>
      <c r="AF109" s="977"/>
      <c r="AG109" s="977"/>
      <c r="AH109" s="977"/>
      <c r="AI109" s="977"/>
      <c r="AJ109" s="977"/>
      <c r="AK109" s="977"/>
    </row>
    <row r="110" spans="1:37" s="473" customFormat="1" ht="13.5" customHeight="1">
      <c r="A110" s="838" t="s">
        <v>212</v>
      </c>
      <c r="B110" s="528" t="s">
        <v>187</v>
      </c>
      <c r="C110" s="530">
        <v>10364100</v>
      </c>
      <c r="D110" s="530" t="s">
        <v>188</v>
      </c>
      <c r="E110" s="530" t="s">
        <v>189</v>
      </c>
      <c r="F110" s="93">
        <f>SUM(F111:F112)</f>
        <v>54.578499999999991</v>
      </c>
      <c r="G110" s="145"/>
      <c r="H110" s="532">
        <f>F110*G110</f>
        <v>0</v>
      </c>
      <c r="I110" s="533" t="s">
        <v>623</v>
      </c>
      <c r="J110" s="860"/>
      <c r="K110" s="430"/>
      <c r="L110" s="430"/>
      <c r="M110" s="430"/>
      <c r="N110" s="430"/>
      <c r="O110" s="430"/>
      <c r="P110" s="430"/>
      <c r="Q110" s="430"/>
      <c r="R110" s="430"/>
      <c r="S110" s="436"/>
      <c r="T110" s="430"/>
      <c r="U110" s="430"/>
      <c r="V110" s="430"/>
      <c r="W110" s="430"/>
      <c r="X110" s="430"/>
      <c r="Y110" s="430"/>
      <c r="Z110" s="430"/>
      <c r="AA110" s="430"/>
      <c r="AB110" s="430"/>
      <c r="AC110" s="430"/>
      <c r="AD110" s="430"/>
      <c r="AE110" s="430"/>
      <c r="AF110" s="430"/>
      <c r="AG110" s="430"/>
      <c r="AH110" s="430"/>
      <c r="AI110" s="430"/>
      <c r="AJ110" s="430"/>
      <c r="AK110" s="430"/>
    </row>
    <row r="111" spans="1:37" s="646" customFormat="1" ht="13.5" customHeight="1">
      <c r="A111" s="838"/>
      <c r="B111" s="839"/>
      <c r="C111" s="530"/>
      <c r="D111" s="544" t="s">
        <v>618</v>
      </c>
      <c r="E111" s="839"/>
      <c r="F111" s="545">
        <f>(24.05*0.6)*1.7</f>
        <v>24.530999999999999</v>
      </c>
      <c r="G111" s="840"/>
      <c r="H111" s="532"/>
      <c r="I111" s="533"/>
      <c r="J111" s="988"/>
      <c r="K111" s="977"/>
      <c r="L111" s="977"/>
      <c r="M111" s="977"/>
      <c r="N111" s="977"/>
      <c r="O111" s="977"/>
      <c r="P111" s="977"/>
      <c r="Q111" s="977"/>
      <c r="R111" s="977"/>
      <c r="S111" s="977"/>
      <c r="T111" s="977"/>
      <c r="U111" s="977"/>
      <c r="V111" s="977"/>
      <c r="W111" s="977"/>
      <c r="X111" s="977"/>
      <c r="Y111" s="977"/>
      <c r="Z111" s="977"/>
      <c r="AA111" s="977"/>
      <c r="AB111" s="977"/>
      <c r="AC111" s="977"/>
      <c r="AD111" s="977"/>
      <c r="AE111" s="977"/>
      <c r="AF111" s="977"/>
      <c r="AG111" s="977"/>
      <c r="AH111" s="977"/>
      <c r="AI111" s="977"/>
      <c r="AJ111" s="977"/>
      <c r="AK111" s="977"/>
    </row>
    <row r="112" spans="1:37" s="646" customFormat="1" ht="13.5" customHeight="1">
      <c r="A112" s="838"/>
      <c r="B112" s="839"/>
      <c r="C112" s="530"/>
      <c r="D112" s="544" t="s">
        <v>619</v>
      </c>
      <c r="E112" s="839"/>
      <c r="F112" s="545">
        <f>((35+15.5)*0.35)*1.7</f>
        <v>30.047499999999996</v>
      </c>
      <c r="G112" s="840"/>
      <c r="H112" s="532"/>
      <c r="I112" s="533"/>
      <c r="J112" s="988"/>
      <c r="K112" s="977"/>
      <c r="L112" s="977"/>
      <c r="M112" s="977"/>
      <c r="N112" s="977"/>
      <c r="O112" s="977"/>
      <c r="P112" s="977"/>
      <c r="Q112" s="977"/>
      <c r="R112" s="977"/>
      <c r="S112" s="977"/>
      <c r="T112" s="977"/>
      <c r="U112" s="977"/>
      <c r="V112" s="977"/>
      <c r="W112" s="977"/>
      <c r="X112" s="977"/>
      <c r="Y112" s="977"/>
      <c r="Z112" s="977"/>
      <c r="AA112" s="977"/>
      <c r="AB112" s="977"/>
      <c r="AC112" s="977"/>
      <c r="AD112" s="977"/>
      <c r="AE112" s="977"/>
      <c r="AF112" s="977"/>
      <c r="AG112" s="977"/>
      <c r="AH112" s="977"/>
      <c r="AI112" s="977"/>
      <c r="AJ112" s="977"/>
      <c r="AK112" s="977"/>
    </row>
    <row r="113" spans="1:37" s="473" customFormat="1" ht="13.5" customHeight="1">
      <c r="A113" s="655"/>
      <c r="B113" s="656"/>
      <c r="C113" s="656" t="s">
        <v>205</v>
      </c>
      <c r="D113" s="656" t="s">
        <v>206</v>
      </c>
      <c r="E113" s="656"/>
      <c r="F113" s="657"/>
      <c r="G113" s="756"/>
      <c r="H113" s="756">
        <f>SUM(H114:H138,H143:H145)</f>
        <v>0</v>
      </c>
      <c r="I113" s="641"/>
      <c r="J113" s="989"/>
      <c r="K113" s="989"/>
      <c r="L113" s="986"/>
      <c r="M113" s="986"/>
      <c r="N113" s="986"/>
      <c r="O113" s="986"/>
      <c r="P113" s="687"/>
      <c r="Q113" s="686"/>
      <c r="R113" s="430"/>
      <c r="S113" s="430"/>
      <c r="T113" s="430"/>
      <c r="U113" s="430"/>
      <c r="V113" s="430"/>
      <c r="W113" s="430"/>
      <c r="X113" s="430"/>
      <c r="Y113" s="430"/>
      <c r="Z113" s="430"/>
      <c r="AA113" s="430"/>
      <c r="AB113" s="430"/>
      <c r="AC113" s="430"/>
      <c r="AD113" s="430"/>
      <c r="AE113" s="430"/>
      <c r="AF113" s="430"/>
      <c r="AG113" s="430"/>
      <c r="AH113" s="430"/>
      <c r="AI113" s="430"/>
      <c r="AJ113" s="430"/>
      <c r="AK113" s="430"/>
    </row>
    <row r="114" spans="1:37" s="473" customFormat="1" ht="13.5" customHeight="1">
      <c r="A114" s="635">
        <v>33</v>
      </c>
      <c r="B114" s="636" t="s">
        <v>207</v>
      </c>
      <c r="C114" s="493" t="s">
        <v>208</v>
      </c>
      <c r="D114" s="493" t="s">
        <v>209</v>
      </c>
      <c r="E114" s="493" t="s">
        <v>113</v>
      </c>
      <c r="F114" s="507">
        <f>SUM(F115:F115)</f>
        <v>0.77</v>
      </c>
      <c r="G114" s="144"/>
      <c r="H114" s="495">
        <f>F114*G114</f>
        <v>0</v>
      </c>
      <c r="I114" s="506" t="s">
        <v>624</v>
      </c>
      <c r="J114" s="989"/>
      <c r="K114" s="989"/>
      <c r="L114" s="986"/>
      <c r="M114" s="986"/>
      <c r="N114" s="986"/>
      <c r="O114" s="687"/>
      <c r="P114" s="686"/>
      <c r="Q114" s="436"/>
      <c r="R114" s="430"/>
      <c r="S114" s="430"/>
      <c r="T114" s="430"/>
      <c r="U114" s="430"/>
      <c r="V114" s="430"/>
      <c r="W114" s="430"/>
      <c r="X114" s="430"/>
      <c r="Y114" s="430"/>
      <c r="Z114" s="430"/>
      <c r="AA114" s="430"/>
      <c r="AB114" s="430"/>
      <c r="AC114" s="430"/>
      <c r="AD114" s="430"/>
      <c r="AE114" s="430"/>
      <c r="AF114" s="430"/>
      <c r="AG114" s="430"/>
      <c r="AH114" s="430"/>
      <c r="AI114" s="430"/>
      <c r="AJ114" s="430"/>
      <c r="AK114" s="430"/>
    </row>
    <row r="115" spans="1:37" s="473" customFormat="1" ht="13.5" customHeight="1">
      <c r="A115" s="492"/>
      <c r="B115" s="636"/>
      <c r="C115" s="493"/>
      <c r="D115" s="515" t="s">
        <v>210</v>
      </c>
      <c r="E115" s="493"/>
      <c r="F115" s="500">
        <f>0.55*1.4</f>
        <v>0.77</v>
      </c>
      <c r="G115" s="495"/>
      <c r="H115" s="495"/>
      <c r="I115" s="506"/>
      <c r="J115" s="430"/>
      <c r="K115" s="430"/>
      <c r="L115" s="430"/>
      <c r="M115" s="430"/>
      <c r="N115" s="430"/>
      <c r="O115" s="430"/>
      <c r="P115" s="430"/>
      <c r="Q115" s="436"/>
      <c r="R115" s="430"/>
      <c r="S115" s="430"/>
      <c r="T115" s="430"/>
      <c r="U115" s="430"/>
      <c r="V115" s="430"/>
      <c r="W115" s="430"/>
      <c r="X115" s="430"/>
      <c r="Y115" s="430"/>
      <c r="Z115" s="430"/>
      <c r="AA115" s="430"/>
      <c r="AB115" s="430"/>
      <c r="AC115" s="430"/>
      <c r="AD115" s="430"/>
      <c r="AE115" s="430"/>
      <c r="AF115" s="430"/>
      <c r="AG115" s="430"/>
      <c r="AH115" s="430"/>
      <c r="AI115" s="430"/>
      <c r="AJ115" s="430"/>
      <c r="AK115" s="430"/>
    </row>
    <row r="116" spans="1:37" s="473" customFormat="1" ht="27" customHeight="1">
      <c r="A116" s="492"/>
      <c r="B116" s="636"/>
      <c r="C116" s="493"/>
      <c r="D116" s="515" t="s">
        <v>211</v>
      </c>
      <c r="E116" s="493"/>
      <c r="F116" s="500"/>
      <c r="G116" s="495"/>
      <c r="H116" s="495"/>
      <c r="I116" s="506"/>
      <c r="J116" s="430"/>
      <c r="K116" s="430"/>
      <c r="L116" s="430"/>
      <c r="M116" s="430"/>
      <c r="N116" s="430"/>
      <c r="O116" s="430"/>
      <c r="P116" s="430"/>
      <c r="Q116" s="436"/>
      <c r="R116" s="430"/>
      <c r="S116" s="430"/>
      <c r="T116" s="430"/>
      <c r="U116" s="430"/>
      <c r="V116" s="430"/>
      <c r="W116" s="430"/>
      <c r="X116" s="430"/>
      <c r="Y116" s="430"/>
      <c r="Z116" s="430"/>
      <c r="AA116" s="430"/>
      <c r="AB116" s="430"/>
      <c r="AC116" s="430"/>
      <c r="AD116" s="430"/>
      <c r="AE116" s="430"/>
      <c r="AF116" s="430"/>
      <c r="AG116" s="430"/>
      <c r="AH116" s="430"/>
      <c r="AI116" s="430"/>
      <c r="AJ116" s="430"/>
      <c r="AK116" s="430"/>
    </row>
    <row r="117" spans="1:37" s="473" customFormat="1" ht="66.95" customHeight="1">
      <c r="A117" s="492"/>
      <c r="B117" s="636"/>
      <c r="C117" s="493"/>
      <c r="D117" s="348" t="s">
        <v>877</v>
      </c>
      <c r="E117" s="493"/>
      <c r="F117" s="500"/>
      <c r="G117" s="495"/>
      <c r="H117" s="495"/>
      <c r="I117" s="506"/>
      <c r="J117" s="399"/>
      <c r="K117" s="471"/>
      <c r="L117" s="471"/>
      <c r="M117" s="471"/>
      <c r="N117" s="471"/>
      <c r="O117" s="471"/>
      <c r="P117" s="471"/>
      <c r="Q117" s="471"/>
      <c r="R117" s="430"/>
      <c r="S117" s="430"/>
      <c r="T117" s="430"/>
      <c r="U117" s="430"/>
      <c r="V117" s="430"/>
      <c r="W117" s="430"/>
      <c r="X117" s="430"/>
      <c r="Y117" s="430"/>
      <c r="Z117" s="430"/>
      <c r="AA117" s="430"/>
      <c r="AB117" s="430"/>
      <c r="AC117" s="430"/>
      <c r="AD117" s="430"/>
      <c r="AE117" s="430"/>
      <c r="AF117" s="430"/>
      <c r="AG117" s="430"/>
      <c r="AH117" s="430"/>
      <c r="AI117" s="430"/>
      <c r="AJ117" s="430"/>
      <c r="AK117" s="430"/>
    </row>
    <row r="118" spans="1:37" s="473" customFormat="1" ht="13.5" customHeight="1">
      <c r="A118" s="990" t="s">
        <v>219</v>
      </c>
      <c r="B118" s="493">
        <v>231</v>
      </c>
      <c r="C118" s="493" t="s">
        <v>213</v>
      </c>
      <c r="D118" s="493" t="s">
        <v>214</v>
      </c>
      <c r="E118" s="493" t="s">
        <v>164</v>
      </c>
      <c r="F118" s="507">
        <f>SUM(F119)</f>
        <v>13.4</v>
      </c>
      <c r="G118" s="144"/>
      <c r="H118" s="495">
        <f>F118*G118</f>
        <v>0</v>
      </c>
      <c r="I118" s="506" t="s">
        <v>624</v>
      </c>
      <c r="J118" s="991"/>
      <c r="K118" s="991"/>
      <c r="L118" s="992"/>
      <c r="M118" s="992"/>
      <c r="N118" s="554"/>
      <c r="O118" s="555"/>
      <c r="P118" s="556"/>
      <c r="Q118" s="557"/>
      <c r="R118" s="558"/>
      <c r="S118" s="558"/>
      <c r="T118" s="558"/>
      <c r="U118" s="559"/>
      <c r="V118" s="430"/>
      <c r="W118" s="430"/>
      <c r="X118" s="430"/>
      <c r="Y118" s="430"/>
      <c r="Z118" s="430"/>
      <c r="AA118" s="430"/>
      <c r="AB118" s="430"/>
      <c r="AC118" s="430"/>
      <c r="AD118" s="430"/>
      <c r="AE118" s="430"/>
      <c r="AF118" s="430"/>
      <c r="AG118" s="430"/>
      <c r="AH118" s="430"/>
      <c r="AI118" s="430"/>
      <c r="AJ118" s="430"/>
      <c r="AK118" s="430"/>
    </row>
    <row r="119" spans="1:37" s="473" customFormat="1" ht="13.5" customHeight="1">
      <c r="A119" s="661"/>
      <c r="B119" s="493"/>
      <c r="C119" s="493"/>
      <c r="D119" s="515" t="s">
        <v>859</v>
      </c>
      <c r="E119" s="493"/>
      <c r="F119" s="500">
        <f>(13.4)</f>
        <v>13.4</v>
      </c>
      <c r="G119" s="495"/>
      <c r="H119" s="495"/>
      <c r="I119" s="506"/>
      <c r="J119" s="993"/>
      <c r="K119" s="989"/>
      <c r="L119" s="554"/>
      <c r="M119" s="554"/>
      <c r="N119" s="554"/>
      <c r="O119" s="555"/>
      <c r="P119" s="556"/>
      <c r="Q119" s="557"/>
      <c r="R119" s="558"/>
      <c r="S119" s="558"/>
      <c r="T119" s="558"/>
      <c r="U119" s="559"/>
      <c r="V119" s="430"/>
      <c r="W119" s="430"/>
      <c r="X119" s="430"/>
      <c r="Y119" s="430"/>
      <c r="Z119" s="430"/>
      <c r="AA119" s="430"/>
      <c r="AB119" s="430"/>
      <c r="AC119" s="430"/>
      <c r="AD119" s="430"/>
      <c r="AE119" s="430"/>
      <c r="AF119" s="430"/>
      <c r="AG119" s="430"/>
      <c r="AH119" s="430"/>
      <c r="AI119" s="430"/>
      <c r="AJ119" s="430"/>
      <c r="AK119" s="430"/>
    </row>
    <row r="120" spans="1:37" s="473" customFormat="1" ht="40.5" customHeight="1">
      <c r="A120" s="661"/>
      <c r="B120" s="493"/>
      <c r="C120" s="493"/>
      <c r="D120" s="515" t="s">
        <v>215</v>
      </c>
      <c r="E120" s="493"/>
      <c r="G120" s="495"/>
      <c r="H120" s="495"/>
      <c r="I120" s="746"/>
      <c r="J120" s="989"/>
      <c r="K120" s="989"/>
      <c r="L120" s="986"/>
      <c r="M120" s="986"/>
      <c r="N120" s="986"/>
      <c r="O120" s="687"/>
      <c r="P120" s="686"/>
      <c r="Q120" s="557"/>
      <c r="R120" s="558"/>
      <c r="S120" s="558"/>
      <c r="T120" s="558"/>
      <c r="U120" s="559"/>
      <c r="V120" s="430"/>
      <c r="W120" s="430"/>
      <c r="X120" s="430"/>
      <c r="Y120" s="430"/>
      <c r="Z120" s="430"/>
      <c r="AA120" s="430"/>
      <c r="AB120" s="430"/>
      <c r="AC120" s="430"/>
      <c r="AD120" s="430"/>
      <c r="AE120" s="430"/>
      <c r="AF120" s="430"/>
      <c r="AG120" s="430"/>
      <c r="AH120" s="430"/>
      <c r="AI120" s="430"/>
      <c r="AJ120" s="430"/>
      <c r="AK120" s="430"/>
    </row>
    <row r="121" spans="1:37" s="473" customFormat="1" ht="27" customHeight="1">
      <c r="A121" s="661"/>
      <c r="B121" s="493"/>
      <c r="C121" s="493"/>
      <c r="D121" s="515" t="s">
        <v>216</v>
      </c>
      <c r="E121" s="493"/>
      <c r="F121" s="500"/>
      <c r="G121" s="495"/>
      <c r="H121" s="495"/>
      <c r="I121" s="746"/>
      <c r="J121" s="994"/>
      <c r="K121" s="554"/>
      <c r="L121" s="554"/>
      <c r="M121" s="995"/>
      <c r="N121" s="996"/>
      <c r="O121" s="555"/>
      <c r="P121" s="556"/>
      <c r="Q121" s="557"/>
      <c r="R121" s="558"/>
      <c r="S121" s="558"/>
      <c r="T121" s="558"/>
      <c r="U121" s="559"/>
      <c r="V121" s="430"/>
      <c r="W121" s="430"/>
      <c r="X121" s="430"/>
      <c r="Y121" s="430"/>
      <c r="Z121" s="430"/>
      <c r="AA121" s="430"/>
      <c r="AB121" s="430"/>
      <c r="AC121" s="430"/>
      <c r="AD121" s="430"/>
      <c r="AE121" s="430"/>
      <c r="AF121" s="430"/>
      <c r="AG121" s="430"/>
      <c r="AH121" s="430"/>
      <c r="AI121" s="430"/>
      <c r="AJ121" s="430"/>
      <c r="AK121" s="430"/>
    </row>
    <row r="122" spans="1:37" s="473" customFormat="1" ht="66.95" customHeight="1">
      <c r="A122" s="661"/>
      <c r="B122" s="493"/>
      <c r="C122" s="493"/>
      <c r="D122" s="348" t="s">
        <v>877</v>
      </c>
      <c r="E122" s="493"/>
      <c r="F122" s="500"/>
      <c r="G122" s="495"/>
      <c r="H122" s="495"/>
      <c r="I122" s="746"/>
      <c r="J122" s="997"/>
      <c r="K122" s="554"/>
      <c r="L122" s="399"/>
      <c r="M122" s="471"/>
      <c r="N122" s="471"/>
      <c r="O122" s="471"/>
      <c r="P122" s="471"/>
      <c r="Q122" s="471"/>
      <c r="R122" s="558"/>
      <c r="S122" s="558"/>
      <c r="T122" s="558"/>
      <c r="U122" s="559"/>
      <c r="V122" s="430"/>
      <c r="W122" s="430"/>
      <c r="X122" s="430"/>
      <c r="Y122" s="430"/>
      <c r="Z122" s="430"/>
      <c r="AA122" s="430"/>
      <c r="AB122" s="430"/>
      <c r="AC122" s="430"/>
      <c r="AD122" s="430"/>
      <c r="AE122" s="430"/>
      <c r="AF122" s="430"/>
      <c r="AG122" s="430"/>
      <c r="AH122" s="430"/>
      <c r="AI122" s="430"/>
      <c r="AJ122" s="430"/>
      <c r="AK122" s="430"/>
    </row>
    <row r="123" spans="1:37" s="473" customFormat="1" ht="13.5" customHeight="1">
      <c r="A123" s="990" t="s">
        <v>327</v>
      </c>
      <c r="B123" s="493">
        <v>231</v>
      </c>
      <c r="C123" s="493" t="s">
        <v>218</v>
      </c>
      <c r="D123" s="493" t="s">
        <v>750</v>
      </c>
      <c r="E123" s="493" t="s">
        <v>164</v>
      </c>
      <c r="F123" s="507">
        <f>SUM(F124)</f>
        <v>25.6</v>
      </c>
      <c r="G123" s="144"/>
      <c r="H123" s="495">
        <f>F123*G123</f>
        <v>0</v>
      </c>
      <c r="I123" s="506" t="s">
        <v>624</v>
      </c>
      <c r="J123" s="946"/>
      <c r="K123" s="989"/>
      <c r="L123" s="554"/>
      <c r="M123" s="554"/>
      <c r="N123" s="554"/>
      <c r="O123" s="554"/>
      <c r="P123" s="555"/>
      <c r="Q123" s="556"/>
      <c r="R123" s="557"/>
      <c r="S123" s="558"/>
      <c r="T123" s="558"/>
      <c r="U123" s="559"/>
      <c r="V123" s="430"/>
      <c r="W123" s="430"/>
      <c r="X123" s="430"/>
      <c r="Y123" s="430"/>
      <c r="Z123" s="430"/>
      <c r="AA123" s="430"/>
      <c r="AB123" s="430"/>
      <c r="AC123" s="430"/>
      <c r="AD123" s="430"/>
      <c r="AE123" s="430"/>
      <c r="AF123" s="430"/>
      <c r="AG123" s="430"/>
      <c r="AH123" s="430"/>
      <c r="AI123" s="430"/>
      <c r="AJ123" s="430"/>
      <c r="AK123" s="430"/>
    </row>
    <row r="124" spans="1:37" s="473" customFormat="1" ht="27" customHeight="1">
      <c r="A124" s="661"/>
      <c r="B124" s="493"/>
      <c r="C124" s="493"/>
      <c r="D124" s="515" t="s">
        <v>860</v>
      </c>
      <c r="E124" s="493"/>
      <c r="F124" s="500">
        <f>25.6</f>
        <v>25.6</v>
      </c>
      <c r="G124" s="495"/>
      <c r="H124" s="495"/>
      <c r="I124" s="506"/>
      <c r="J124" s="399"/>
      <c r="K124" s="471"/>
      <c r="L124" s="471"/>
      <c r="M124" s="471"/>
      <c r="N124" s="471"/>
      <c r="O124" s="471"/>
      <c r="P124" s="555"/>
      <c r="Q124" s="556"/>
      <c r="R124" s="557"/>
      <c r="S124" s="558"/>
      <c r="T124" s="558"/>
      <c r="U124" s="559"/>
      <c r="V124" s="430"/>
      <c r="W124" s="430"/>
      <c r="X124" s="430"/>
      <c r="Y124" s="430"/>
      <c r="Z124" s="430"/>
      <c r="AA124" s="430"/>
      <c r="AB124" s="430"/>
      <c r="AC124" s="430"/>
      <c r="AD124" s="430"/>
      <c r="AE124" s="430"/>
      <c r="AF124" s="430"/>
      <c r="AG124" s="430"/>
      <c r="AH124" s="430"/>
      <c r="AI124" s="430"/>
      <c r="AJ124" s="430"/>
      <c r="AK124" s="430"/>
    </row>
    <row r="125" spans="1:37" s="473" customFormat="1" ht="40.5" customHeight="1">
      <c r="A125" s="661"/>
      <c r="B125" s="493"/>
      <c r="C125" s="493"/>
      <c r="D125" s="515" t="s">
        <v>215</v>
      </c>
      <c r="E125" s="493"/>
      <c r="G125" s="495"/>
      <c r="H125" s="495"/>
      <c r="I125" s="746"/>
      <c r="J125" s="399"/>
      <c r="K125" s="989"/>
      <c r="L125" s="986"/>
      <c r="M125" s="986"/>
      <c r="N125" s="986"/>
      <c r="O125" s="986"/>
      <c r="P125" s="687"/>
      <c r="Q125" s="686"/>
      <c r="R125" s="557"/>
      <c r="S125" s="558"/>
      <c r="T125" s="558"/>
      <c r="U125" s="559"/>
      <c r="V125" s="430"/>
      <c r="W125" s="430"/>
      <c r="X125" s="430"/>
      <c r="Y125" s="430"/>
      <c r="Z125" s="430"/>
      <c r="AA125" s="430"/>
      <c r="AB125" s="430"/>
      <c r="AC125" s="430"/>
      <c r="AD125" s="430"/>
      <c r="AE125" s="430"/>
      <c r="AF125" s="430"/>
      <c r="AG125" s="430"/>
      <c r="AH125" s="430"/>
      <c r="AI125" s="430"/>
      <c r="AJ125" s="430"/>
      <c r="AK125" s="430"/>
    </row>
    <row r="126" spans="1:37" s="473" customFormat="1" ht="27" customHeight="1">
      <c r="A126" s="661"/>
      <c r="B126" s="493"/>
      <c r="C126" s="493"/>
      <c r="D126" s="515" t="s">
        <v>216</v>
      </c>
      <c r="E126" s="493"/>
      <c r="F126" s="500"/>
      <c r="G126" s="495"/>
      <c r="H126" s="495"/>
      <c r="I126" s="746"/>
      <c r="J126" s="994"/>
      <c r="K126" s="996"/>
      <c r="L126" s="986"/>
      <c r="M126" s="995"/>
      <c r="N126" s="995"/>
      <c r="O126" s="996"/>
      <c r="P126" s="687"/>
      <c r="Q126" s="556"/>
      <c r="R126" s="557"/>
      <c r="S126" s="558"/>
      <c r="T126" s="558"/>
      <c r="U126" s="559"/>
      <c r="V126" s="430"/>
      <c r="W126" s="430"/>
      <c r="X126" s="430"/>
      <c r="Y126" s="430"/>
      <c r="Z126" s="430"/>
      <c r="AA126" s="430"/>
      <c r="AB126" s="430"/>
      <c r="AC126" s="430"/>
      <c r="AD126" s="430"/>
      <c r="AE126" s="430"/>
      <c r="AF126" s="430"/>
      <c r="AG126" s="430"/>
      <c r="AH126" s="430"/>
      <c r="AI126" s="430"/>
      <c r="AJ126" s="430"/>
      <c r="AK126" s="430"/>
    </row>
    <row r="127" spans="1:37" s="473" customFormat="1" ht="66.95" customHeight="1">
      <c r="A127" s="661"/>
      <c r="B127" s="493"/>
      <c r="C127" s="493"/>
      <c r="D127" s="348" t="s">
        <v>877</v>
      </c>
      <c r="E127" s="493"/>
      <c r="F127" s="500"/>
      <c r="G127" s="495"/>
      <c r="H127" s="495"/>
      <c r="I127" s="746"/>
      <c r="J127" s="998"/>
      <c r="K127" s="554"/>
      <c r="L127" s="554"/>
      <c r="M127" s="554"/>
      <c r="N127" s="986"/>
      <c r="O127" s="996"/>
      <c r="P127" s="555"/>
      <c r="Q127" s="556"/>
      <c r="R127" s="557"/>
      <c r="S127" s="558"/>
      <c r="T127" s="558"/>
      <c r="U127" s="559"/>
      <c r="V127" s="430"/>
      <c r="W127" s="430"/>
      <c r="X127" s="430"/>
      <c r="Y127" s="430"/>
      <c r="Z127" s="430"/>
      <c r="AA127" s="430"/>
      <c r="AB127" s="430"/>
      <c r="AC127" s="430"/>
      <c r="AD127" s="430"/>
      <c r="AE127" s="430"/>
      <c r="AF127" s="430"/>
      <c r="AG127" s="430"/>
      <c r="AH127" s="430"/>
      <c r="AI127" s="430"/>
      <c r="AJ127" s="430"/>
      <c r="AK127" s="430"/>
    </row>
    <row r="128" spans="1:37" s="473" customFormat="1" ht="27" customHeight="1">
      <c r="A128" s="990" t="s">
        <v>308</v>
      </c>
      <c r="B128" s="493">
        <v>231</v>
      </c>
      <c r="C128" s="493" t="s">
        <v>700</v>
      </c>
      <c r="D128" s="493" t="s">
        <v>699</v>
      </c>
      <c r="E128" s="493" t="s">
        <v>164</v>
      </c>
      <c r="F128" s="507">
        <f>SUM(F129)</f>
        <v>7</v>
      </c>
      <c r="G128" s="144"/>
      <c r="H128" s="495">
        <f>F128*G128</f>
        <v>0</v>
      </c>
      <c r="I128" s="506" t="s">
        <v>624</v>
      </c>
      <c r="J128" s="946"/>
      <c r="K128" s="989"/>
      <c r="L128" s="554"/>
      <c r="M128" s="554"/>
      <c r="N128" s="554"/>
      <c r="O128" s="554"/>
      <c r="P128" s="555"/>
      <c r="Q128" s="556"/>
      <c r="R128" s="557"/>
      <c r="S128" s="558"/>
      <c r="T128" s="558"/>
      <c r="U128" s="559"/>
      <c r="V128" s="430"/>
      <c r="W128" s="430"/>
      <c r="X128" s="430"/>
      <c r="Y128" s="430"/>
      <c r="Z128" s="430"/>
      <c r="AA128" s="430"/>
      <c r="AB128" s="430"/>
      <c r="AC128" s="430"/>
      <c r="AD128" s="430"/>
      <c r="AE128" s="430"/>
      <c r="AF128" s="430"/>
      <c r="AG128" s="430"/>
      <c r="AH128" s="430"/>
      <c r="AI128" s="430"/>
      <c r="AJ128" s="430"/>
      <c r="AK128" s="430"/>
    </row>
    <row r="129" spans="1:37" s="473" customFormat="1" ht="27" customHeight="1">
      <c r="A129" s="661"/>
      <c r="B129" s="493"/>
      <c r="C129" s="493"/>
      <c r="D129" s="515" t="s">
        <v>701</v>
      </c>
      <c r="E129" s="493"/>
      <c r="F129" s="500">
        <f>7</f>
        <v>7</v>
      </c>
      <c r="G129" s="495"/>
      <c r="H129" s="495"/>
      <c r="I129" s="506"/>
      <c r="J129" s="399"/>
      <c r="K129" s="471"/>
      <c r="L129" s="471"/>
      <c r="M129" s="471"/>
      <c r="N129" s="471"/>
      <c r="O129" s="471"/>
      <c r="P129" s="555"/>
      <c r="Q129" s="556"/>
      <c r="R129" s="557"/>
      <c r="S129" s="558"/>
      <c r="T129" s="558"/>
      <c r="U129" s="559"/>
      <c r="V129" s="430"/>
      <c r="W129" s="430"/>
      <c r="X129" s="430"/>
      <c r="Y129" s="430"/>
      <c r="Z129" s="430"/>
      <c r="AA129" s="430"/>
      <c r="AB129" s="430"/>
      <c r="AC129" s="430"/>
      <c r="AD129" s="430"/>
      <c r="AE129" s="430"/>
      <c r="AF129" s="430"/>
      <c r="AG129" s="430"/>
      <c r="AH129" s="430"/>
      <c r="AI129" s="430"/>
      <c r="AJ129" s="430"/>
      <c r="AK129" s="430"/>
    </row>
    <row r="130" spans="1:37" s="473" customFormat="1" ht="40.5" customHeight="1">
      <c r="A130" s="661"/>
      <c r="B130" s="493"/>
      <c r="C130" s="493"/>
      <c r="D130" s="515" t="s">
        <v>215</v>
      </c>
      <c r="E130" s="493"/>
      <c r="G130" s="495"/>
      <c r="H130" s="495"/>
      <c r="I130" s="746"/>
      <c r="J130" s="989"/>
      <c r="K130" s="989"/>
      <c r="L130" s="986"/>
      <c r="M130" s="986"/>
      <c r="N130" s="986"/>
      <c r="O130" s="986"/>
      <c r="P130" s="687"/>
      <c r="Q130" s="686"/>
      <c r="R130" s="557"/>
      <c r="S130" s="558"/>
      <c r="T130" s="558"/>
      <c r="U130" s="559"/>
      <c r="V130" s="430"/>
      <c r="W130" s="430"/>
      <c r="X130" s="430"/>
      <c r="Y130" s="430"/>
      <c r="Z130" s="430"/>
      <c r="AA130" s="430"/>
      <c r="AB130" s="430"/>
      <c r="AC130" s="430"/>
      <c r="AD130" s="430"/>
      <c r="AE130" s="430"/>
      <c r="AF130" s="430"/>
      <c r="AG130" s="430"/>
      <c r="AH130" s="430"/>
      <c r="AI130" s="430"/>
      <c r="AJ130" s="430"/>
      <c r="AK130" s="430"/>
    </row>
    <row r="131" spans="1:37" s="473" customFormat="1" ht="27" customHeight="1">
      <c r="A131" s="661"/>
      <c r="B131" s="493"/>
      <c r="C131" s="493"/>
      <c r="D131" s="515" t="s">
        <v>216</v>
      </c>
      <c r="E131" s="493"/>
      <c r="F131" s="500"/>
      <c r="G131" s="495"/>
      <c r="H131" s="495"/>
      <c r="I131" s="746"/>
      <c r="J131" s="994"/>
      <c r="K131" s="554"/>
      <c r="L131" s="554"/>
      <c r="M131" s="995"/>
      <c r="N131" s="995"/>
      <c r="O131" s="996"/>
      <c r="P131" s="555"/>
      <c r="Q131" s="556"/>
      <c r="R131" s="557"/>
      <c r="S131" s="558"/>
      <c r="T131" s="558"/>
      <c r="U131" s="559"/>
      <c r="V131" s="430"/>
      <c r="W131" s="430"/>
      <c r="X131" s="430"/>
      <c r="Y131" s="430"/>
      <c r="Z131" s="430"/>
      <c r="AA131" s="430"/>
      <c r="AB131" s="430"/>
      <c r="AC131" s="430"/>
      <c r="AD131" s="430"/>
      <c r="AE131" s="430"/>
      <c r="AF131" s="430"/>
      <c r="AG131" s="430"/>
      <c r="AH131" s="430"/>
      <c r="AI131" s="430"/>
      <c r="AJ131" s="430"/>
      <c r="AK131" s="430"/>
    </row>
    <row r="132" spans="1:37" s="473" customFormat="1" ht="66.95" customHeight="1">
      <c r="A132" s="661"/>
      <c r="B132" s="493"/>
      <c r="C132" s="493"/>
      <c r="D132" s="348" t="s">
        <v>877</v>
      </c>
      <c r="E132" s="493"/>
      <c r="F132" s="500"/>
      <c r="G132" s="495"/>
      <c r="H132" s="495"/>
      <c r="I132" s="746"/>
      <c r="J132" s="998"/>
      <c r="K132" s="554"/>
      <c r="L132" s="554"/>
      <c r="M132" s="554"/>
      <c r="N132" s="554"/>
      <c r="O132" s="996"/>
      <c r="P132" s="555"/>
      <c r="Q132" s="556"/>
      <c r="R132" s="557"/>
      <c r="S132" s="558"/>
      <c r="T132" s="558"/>
      <c r="U132" s="559"/>
      <c r="V132" s="430"/>
      <c r="W132" s="430"/>
      <c r="X132" s="430"/>
      <c r="Y132" s="430"/>
      <c r="Z132" s="430"/>
      <c r="AA132" s="430"/>
      <c r="AB132" s="430"/>
      <c r="AC132" s="430"/>
      <c r="AD132" s="430"/>
      <c r="AE132" s="430"/>
      <c r="AF132" s="430"/>
      <c r="AG132" s="430"/>
      <c r="AH132" s="430"/>
      <c r="AI132" s="430"/>
      <c r="AJ132" s="430"/>
      <c r="AK132" s="430"/>
    </row>
    <row r="133" spans="1:37" s="191" customFormat="1" ht="13.5" customHeight="1">
      <c r="A133" s="999" t="s">
        <v>721</v>
      </c>
      <c r="B133" s="636" t="s">
        <v>220</v>
      </c>
      <c r="C133" s="493" t="s">
        <v>221</v>
      </c>
      <c r="D133" s="736" t="s">
        <v>222</v>
      </c>
      <c r="E133" s="736" t="s">
        <v>42</v>
      </c>
      <c r="F133" s="1000">
        <f>F134</f>
        <v>1</v>
      </c>
      <c r="G133" s="784"/>
      <c r="H133" s="738">
        <f>F133*G133</f>
        <v>0</v>
      </c>
      <c r="I133" s="496" t="s">
        <v>624</v>
      </c>
      <c r="J133" s="1001"/>
      <c r="L133" s="1002"/>
      <c r="M133" s="1003"/>
      <c r="N133" s="1003"/>
      <c r="O133" s="1003"/>
      <c r="P133" s="1004"/>
      <c r="Q133" s="1005"/>
      <c r="R133" s="1006"/>
      <c r="S133" s="1007"/>
      <c r="T133" s="1007"/>
      <c r="U133" s="1008"/>
      <c r="W133" s="1009"/>
    </row>
    <row r="134" spans="1:37" s="191" customFormat="1" ht="13.5" customHeight="1">
      <c r="A134" s="1010"/>
      <c r="B134" s="636"/>
      <c r="C134" s="493"/>
      <c r="D134" s="515" t="s">
        <v>223</v>
      </c>
      <c r="E134" s="736"/>
      <c r="F134" s="932">
        <v>1</v>
      </c>
      <c r="G134" s="738"/>
      <c r="H134" s="738"/>
      <c r="I134" s="496"/>
      <c r="J134" s="1001"/>
      <c r="K134" s="535"/>
      <c r="L134" s="1003"/>
      <c r="M134" s="1011"/>
      <c r="N134" s="1003"/>
      <c r="O134" s="1003"/>
      <c r="P134" s="1004"/>
      <c r="Q134" s="1012"/>
      <c r="R134" s="1006"/>
      <c r="S134" s="1007"/>
      <c r="T134" s="1007"/>
      <c r="U134" s="1008"/>
      <c r="W134" s="1009"/>
    </row>
    <row r="135" spans="1:37" s="191" customFormat="1" ht="27" customHeight="1">
      <c r="A135" s="1010"/>
      <c r="B135" s="636"/>
      <c r="C135" s="493"/>
      <c r="D135" s="515" t="s">
        <v>580</v>
      </c>
      <c r="E135" s="736"/>
      <c r="F135" s="736"/>
      <c r="G135" s="738"/>
      <c r="H135" s="738"/>
      <c r="I135" s="1013"/>
      <c r="J135" s="1001"/>
      <c r="K135" s="535"/>
      <c r="L135" s="1003"/>
      <c r="M135" s="1011"/>
      <c r="N135" s="1003"/>
      <c r="O135" s="1003"/>
      <c r="P135" s="1004"/>
      <c r="Q135" s="1012"/>
      <c r="R135" s="1006"/>
      <c r="S135" s="1007"/>
      <c r="T135" s="1007"/>
      <c r="U135" s="1008"/>
      <c r="W135" s="1009"/>
    </row>
    <row r="136" spans="1:37" s="191" customFormat="1" ht="81" customHeight="1">
      <c r="A136" s="1010"/>
      <c r="B136" s="1014"/>
      <c r="C136" s="1015"/>
      <c r="D136" s="192" t="s">
        <v>879</v>
      </c>
      <c r="E136" s="502"/>
      <c r="F136" s="502"/>
      <c r="G136" s="738"/>
      <c r="H136" s="738"/>
      <c r="I136" s="1016"/>
      <c r="J136" s="1001"/>
      <c r="K136" s="535"/>
      <c r="L136" s="1003"/>
      <c r="M136" s="439"/>
      <c r="N136" s="1003"/>
      <c r="O136" s="1003"/>
      <c r="P136" s="1004"/>
      <c r="Q136" s="1005"/>
      <c r="R136" s="1006"/>
      <c r="S136" s="1007"/>
      <c r="T136" s="1007"/>
      <c r="U136" s="1008"/>
      <c r="W136" s="1009"/>
    </row>
    <row r="137" spans="1:37" s="473" customFormat="1" ht="13.5" customHeight="1">
      <c r="A137" s="635">
        <v>38</v>
      </c>
      <c r="B137" s="412" t="s">
        <v>220</v>
      </c>
      <c r="C137" s="413" t="s">
        <v>224</v>
      </c>
      <c r="D137" s="493" t="s">
        <v>225</v>
      </c>
      <c r="E137" s="741" t="s">
        <v>189</v>
      </c>
      <c r="F137" s="507">
        <f>SUM(F138)</f>
        <v>51.907000000000004</v>
      </c>
      <c r="G137" s="742">
        <f>SUM(H139:H142)/F137</f>
        <v>0</v>
      </c>
      <c r="H137" s="495">
        <f>F137*G137</f>
        <v>0</v>
      </c>
      <c r="I137" s="743" t="s">
        <v>625</v>
      </c>
      <c r="J137" s="434"/>
      <c r="K137" s="430"/>
      <c r="L137" s="430"/>
      <c r="M137" s="430"/>
      <c r="N137" s="430"/>
      <c r="O137" s="430"/>
      <c r="P137" s="430"/>
      <c r="Q137" s="430"/>
      <c r="R137" s="430"/>
      <c r="S137" s="430"/>
      <c r="T137" s="430"/>
      <c r="U137" s="430"/>
      <c r="V137" s="430"/>
      <c r="W137" s="430"/>
      <c r="X137" s="430"/>
      <c r="Y137" s="430"/>
      <c r="Z137" s="430"/>
      <c r="AA137" s="430"/>
      <c r="AB137" s="430"/>
      <c r="AC137" s="430"/>
      <c r="AD137" s="430"/>
      <c r="AE137" s="430"/>
      <c r="AF137" s="430"/>
      <c r="AG137" s="430"/>
      <c r="AH137" s="430"/>
      <c r="AI137" s="430"/>
      <c r="AJ137" s="430"/>
      <c r="AK137" s="430"/>
    </row>
    <row r="138" spans="1:37" s="473" customFormat="1" ht="13.5" customHeight="1">
      <c r="A138" s="638"/>
      <c r="B138" s="639"/>
      <c r="C138" s="640"/>
      <c r="D138" s="515" t="s">
        <v>226</v>
      </c>
      <c r="E138" s="515"/>
      <c r="F138" s="744">
        <f>41.325+10.582</f>
        <v>51.907000000000004</v>
      </c>
      <c r="G138" s="745"/>
      <c r="H138" s="495"/>
      <c r="I138" s="746"/>
      <c r="J138" s="434"/>
      <c r="K138" s="430"/>
      <c r="L138" s="435"/>
      <c r="M138" s="430"/>
      <c r="N138" s="430"/>
      <c r="O138" s="430"/>
      <c r="P138" s="430"/>
      <c r="Q138" s="430"/>
      <c r="R138" s="430"/>
      <c r="S138" s="430"/>
      <c r="T138" s="430"/>
      <c r="U138" s="430"/>
      <c r="V138" s="430"/>
      <c r="W138" s="430"/>
      <c r="X138" s="430"/>
      <c r="Y138" s="430"/>
      <c r="Z138" s="430"/>
      <c r="AA138" s="430"/>
      <c r="AB138" s="430"/>
      <c r="AC138" s="430"/>
      <c r="AD138" s="430"/>
      <c r="AE138" s="430"/>
      <c r="AF138" s="430"/>
      <c r="AG138" s="430"/>
      <c r="AH138" s="430"/>
      <c r="AI138" s="430"/>
      <c r="AJ138" s="430"/>
      <c r="AK138" s="430"/>
    </row>
    <row r="139" spans="1:37" s="473" customFormat="1" ht="13.5" customHeight="1">
      <c r="A139" s="748" t="s">
        <v>608</v>
      </c>
      <c r="B139" s="639"/>
      <c r="C139" s="424">
        <v>997221611</v>
      </c>
      <c r="D139" s="515" t="s">
        <v>228</v>
      </c>
      <c r="E139" s="515" t="s">
        <v>189</v>
      </c>
      <c r="F139" s="749">
        <f>F138</f>
        <v>51.907000000000004</v>
      </c>
      <c r="G139" s="143"/>
      <c r="H139" s="516">
        <f>F139*G139</f>
        <v>0</v>
      </c>
      <c r="I139" s="427" t="s">
        <v>623</v>
      </c>
      <c r="J139" s="434"/>
      <c r="K139" s="750"/>
      <c r="L139" s="750"/>
      <c r="M139" s="750"/>
      <c r="N139" s="750"/>
      <c r="O139" s="750"/>
      <c r="P139" s="750"/>
      <c r="Q139" s="434"/>
      <c r="R139" s="430"/>
      <c r="S139" s="430"/>
      <c r="T139" s="430"/>
      <c r="U139" s="430"/>
      <c r="V139" s="430"/>
      <c r="W139" s="430"/>
      <c r="X139" s="430"/>
      <c r="Y139" s="430"/>
      <c r="Z139" s="430"/>
      <c r="AA139" s="430"/>
      <c r="AB139" s="430"/>
      <c r="AC139" s="430"/>
      <c r="AD139" s="430"/>
      <c r="AE139" s="430"/>
      <c r="AF139" s="430"/>
      <c r="AG139" s="430"/>
      <c r="AH139" s="430"/>
      <c r="AI139" s="430"/>
      <c r="AJ139" s="430"/>
      <c r="AK139" s="430"/>
    </row>
    <row r="140" spans="1:37" s="473" customFormat="1" ht="13.5" customHeight="1">
      <c r="A140" s="748" t="s">
        <v>609</v>
      </c>
      <c r="B140" s="639"/>
      <c r="C140" s="424">
        <v>997221551</v>
      </c>
      <c r="D140" s="424" t="s">
        <v>230</v>
      </c>
      <c r="E140" s="515" t="s">
        <v>189</v>
      </c>
      <c r="F140" s="749">
        <f>F137</f>
        <v>51.907000000000004</v>
      </c>
      <c r="G140" s="143"/>
      <c r="H140" s="751">
        <f>F140*G140</f>
        <v>0</v>
      </c>
      <c r="I140" s="427" t="s">
        <v>623</v>
      </c>
      <c r="J140" s="434"/>
      <c r="K140" s="750"/>
      <c r="L140" s="750"/>
      <c r="M140" s="750"/>
      <c r="N140" s="750"/>
      <c r="O140" s="750"/>
      <c r="P140" s="750"/>
      <c r="Q140" s="434"/>
      <c r="R140" s="430"/>
      <c r="S140" s="430"/>
      <c r="T140" s="430"/>
      <c r="U140" s="430"/>
      <c r="V140" s="430"/>
      <c r="W140" s="430"/>
      <c r="X140" s="430"/>
      <c r="Y140" s="430"/>
      <c r="Z140" s="430"/>
      <c r="AA140" s="430"/>
      <c r="AB140" s="430"/>
      <c r="AC140" s="430"/>
      <c r="AD140" s="430"/>
      <c r="AE140" s="430"/>
      <c r="AF140" s="430"/>
      <c r="AG140" s="430"/>
      <c r="AH140" s="430"/>
      <c r="AI140" s="430"/>
      <c r="AJ140" s="430"/>
      <c r="AK140" s="430"/>
    </row>
    <row r="141" spans="1:37" s="473" customFormat="1" ht="27" customHeight="1">
      <c r="A141" s="748" t="s">
        <v>610</v>
      </c>
      <c r="B141" s="639"/>
      <c r="C141" s="424">
        <v>997221559</v>
      </c>
      <c r="D141" s="515" t="s">
        <v>232</v>
      </c>
      <c r="E141" s="515" t="s">
        <v>189</v>
      </c>
      <c r="F141" s="749">
        <f>5*F138</f>
        <v>259.53500000000003</v>
      </c>
      <c r="G141" s="143"/>
      <c r="H141" s="751">
        <f>F141*G141</f>
        <v>0</v>
      </c>
      <c r="I141" s="427" t="s">
        <v>623</v>
      </c>
      <c r="J141" s="428"/>
      <c r="K141" s="750"/>
      <c r="L141" s="750"/>
      <c r="M141" s="750"/>
      <c r="N141" s="750"/>
      <c r="O141" s="750"/>
      <c r="P141" s="750"/>
      <c r="Q141" s="428"/>
      <c r="R141" s="430"/>
      <c r="S141" s="430"/>
      <c r="T141" s="430"/>
      <c r="U141" s="430"/>
      <c r="V141" s="430"/>
      <c r="W141" s="430"/>
      <c r="X141" s="430"/>
      <c r="Y141" s="430"/>
      <c r="Z141" s="430"/>
      <c r="AA141" s="430"/>
      <c r="AB141" s="430"/>
      <c r="AC141" s="430"/>
      <c r="AD141" s="430"/>
      <c r="AE141" s="430"/>
      <c r="AF141" s="430"/>
      <c r="AG141" s="430"/>
      <c r="AH141" s="430"/>
      <c r="AI141" s="430"/>
      <c r="AJ141" s="430"/>
      <c r="AK141" s="430"/>
    </row>
    <row r="142" spans="1:37" s="473" customFormat="1" ht="13.5" customHeight="1">
      <c r="A142" s="748" t="s">
        <v>611</v>
      </c>
      <c r="B142" s="639"/>
      <c r="C142" s="424">
        <v>997221655</v>
      </c>
      <c r="D142" s="515" t="s">
        <v>234</v>
      </c>
      <c r="E142" s="515" t="s">
        <v>189</v>
      </c>
      <c r="F142" s="749">
        <f>F138</f>
        <v>51.907000000000004</v>
      </c>
      <c r="G142" s="143"/>
      <c r="H142" s="516">
        <f>F142*G142</f>
        <v>0</v>
      </c>
      <c r="I142" s="427" t="s">
        <v>623</v>
      </c>
      <c r="J142" s="428"/>
      <c r="K142" s="750"/>
      <c r="L142" s="750"/>
      <c r="M142" s="750"/>
      <c r="N142" s="750"/>
      <c r="O142" s="750"/>
      <c r="P142" s="750"/>
      <c r="Q142" s="428"/>
      <c r="R142" s="430"/>
      <c r="S142" s="430"/>
      <c r="T142" s="430"/>
      <c r="U142" s="430"/>
      <c r="V142" s="430"/>
      <c r="W142" s="430"/>
      <c r="X142" s="430"/>
      <c r="Y142" s="430"/>
      <c r="Z142" s="430"/>
      <c r="AA142" s="430"/>
      <c r="AB142" s="430"/>
      <c r="AC142" s="430"/>
      <c r="AD142" s="430"/>
      <c r="AE142" s="430"/>
      <c r="AF142" s="430"/>
      <c r="AG142" s="430"/>
      <c r="AH142" s="430"/>
      <c r="AI142" s="430"/>
      <c r="AJ142" s="430"/>
      <c r="AK142" s="430"/>
    </row>
    <row r="143" spans="1:37" s="473" customFormat="1" ht="67.5" customHeight="1">
      <c r="A143" s="748"/>
      <c r="B143" s="639"/>
      <c r="C143" s="640"/>
      <c r="D143" s="348" t="s">
        <v>877</v>
      </c>
      <c r="E143" s="515"/>
      <c r="F143" s="749"/>
      <c r="G143" s="752"/>
      <c r="H143" s="495"/>
      <c r="I143" s="641"/>
      <c r="J143" s="510"/>
      <c r="K143" s="949"/>
      <c r="L143" s="435"/>
      <c r="M143" s="430"/>
      <c r="N143" s="430"/>
      <c r="O143" s="430"/>
      <c r="P143" s="430"/>
      <c r="Q143" s="430"/>
      <c r="R143" s="430"/>
      <c r="S143" s="430"/>
      <c r="T143" s="430"/>
      <c r="U143" s="430"/>
      <c r="V143" s="430"/>
      <c r="W143" s="430"/>
      <c r="X143" s="430"/>
      <c r="Y143" s="430"/>
      <c r="Z143" s="430"/>
      <c r="AA143" s="430"/>
      <c r="AB143" s="430"/>
      <c r="AC143" s="430"/>
      <c r="AD143" s="430"/>
      <c r="AE143" s="430"/>
      <c r="AF143" s="430"/>
      <c r="AG143" s="430"/>
      <c r="AH143" s="430"/>
      <c r="AI143" s="430"/>
      <c r="AJ143" s="430"/>
      <c r="AK143" s="430"/>
    </row>
    <row r="144" spans="1:37" s="473" customFormat="1" ht="13.5" customHeight="1">
      <c r="A144" s="635">
        <v>39</v>
      </c>
      <c r="B144" s="412" t="s">
        <v>220</v>
      </c>
      <c r="C144" s="413" t="s">
        <v>236</v>
      </c>
      <c r="D144" s="493" t="s">
        <v>455</v>
      </c>
      <c r="E144" s="741" t="s">
        <v>189</v>
      </c>
      <c r="F144" s="507">
        <f>SUM(F145)</f>
        <v>33.899000000000001</v>
      </c>
      <c r="G144" s="742">
        <f>SUM(H146:H149)/F144</f>
        <v>0</v>
      </c>
      <c r="H144" s="495">
        <f>F144*G144</f>
        <v>0</v>
      </c>
      <c r="I144" s="743" t="s">
        <v>625</v>
      </c>
      <c r="J144" s="434"/>
      <c r="K144" s="754"/>
      <c r="L144" s="430"/>
      <c r="M144" s="430"/>
      <c r="N144" s="430"/>
      <c r="O144" s="430"/>
      <c r="P144" s="430"/>
      <c r="Q144" s="430"/>
      <c r="R144" s="430"/>
      <c r="S144" s="430"/>
      <c r="T144" s="430"/>
      <c r="U144" s="430"/>
      <c r="V144" s="430"/>
      <c r="W144" s="430"/>
      <c r="X144" s="430"/>
      <c r="Y144" s="430"/>
      <c r="Z144" s="430"/>
      <c r="AA144" s="430"/>
      <c r="AB144" s="430"/>
      <c r="AC144" s="430"/>
      <c r="AD144" s="430"/>
      <c r="AE144" s="430"/>
      <c r="AF144" s="430"/>
      <c r="AG144" s="430"/>
      <c r="AH144" s="430"/>
      <c r="AI144" s="430"/>
      <c r="AJ144" s="430"/>
      <c r="AK144" s="430"/>
    </row>
    <row r="145" spans="1:37" s="473" customFormat="1" ht="13.5" customHeight="1">
      <c r="A145" s="638"/>
      <c r="B145" s="639"/>
      <c r="C145" s="640"/>
      <c r="D145" s="515" t="s">
        <v>237</v>
      </c>
      <c r="E145" s="515"/>
      <c r="F145" s="744">
        <f>8.925+4.03+15.152+5.084+0.708</f>
        <v>33.899000000000001</v>
      </c>
      <c r="G145" s="745"/>
      <c r="H145" s="495"/>
      <c r="I145" s="746"/>
      <c r="J145" s="434"/>
      <c r="K145" s="430"/>
      <c r="L145" s="435"/>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H145" s="430"/>
      <c r="AI145" s="430"/>
      <c r="AJ145" s="430"/>
      <c r="AK145" s="430"/>
    </row>
    <row r="146" spans="1:37" s="473" customFormat="1" ht="13.5" customHeight="1">
      <c r="A146" s="748" t="s">
        <v>467</v>
      </c>
      <c r="B146" s="639"/>
      <c r="C146" s="424">
        <v>997221611</v>
      </c>
      <c r="D146" s="515" t="s">
        <v>228</v>
      </c>
      <c r="E146" s="515" t="s">
        <v>189</v>
      </c>
      <c r="F146" s="749">
        <f>F145</f>
        <v>33.899000000000001</v>
      </c>
      <c r="G146" s="143"/>
      <c r="H146" s="516">
        <f>F146*G146</f>
        <v>0</v>
      </c>
      <c r="I146" s="427" t="s">
        <v>623</v>
      </c>
      <c r="J146" s="434"/>
      <c r="K146" s="750"/>
      <c r="L146" s="750"/>
      <c r="M146" s="750"/>
      <c r="N146" s="750"/>
      <c r="O146" s="750"/>
      <c r="P146" s="750"/>
      <c r="Q146" s="434"/>
      <c r="R146" s="430"/>
      <c r="S146" s="430"/>
      <c r="T146" s="430"/>
      <c r="U146" s="430"/>
      <c r="V146" s="430"/>
      <c r="W146" s="430"/>
      <c r="X146" s="430"/>
      <c r="Y146" s="430"/>
      <c r="Z146" s="430"/>
      <c r="AA146" s="430"/>
      <c r="AB146" s="430"/>
      <c r="AC146" s="430"/>
      <c r="AD146" s="430"/>
      <c r="AE146" s="430"/>
      <c r="AF146" s="430"/>
      <c r="AG146" s="430"/>
      <c r="AH146" s="430"/>
      <c r="AI146" s="430"/>
      <c r="AJ146" s="430"/>
      <c r="AK146" s="430"/>
    </row>
    <row r="147" spans="1:37" s="473" customFormat="1" ht="13.5" customHeight="1">
      <c r="A147" s="748" t="s">
        <v>468</v>
      </c>
      <c r="B147" s="639"/>
      <c r="C147" s="424">
        <v>997221561</v>
      </c>
      <c r="D147" s="515" t="s">
        <v>240</v>
      </c>
      <c r="E147" s="515" t="s">
        <v>189</v>
      </c>
      <c r="F147" s="749">
        <f>F144</f>
        <v>33.899000000000001</v>
      </c>
      <c r="G147" s="143"/>
      <c r="H147" s="751">
        <f>F147*G147</f>
        <v>0</v>
      </c>
      <c r="I147" s="427" t="s">
        <v>623</v>
      </c>
      <c r="J147" s="434"/>
      <c r="K147" s="750"/>
      <c r="L147" s="750"/>
      <c r="M147" s="750"/>
      <c r="N147" s="750"/>
      <c r="O147" s="750"/>
      <c r="P147" s="750"/>
      <c r="Q147" s="434"/>
      <c r="R147" s="430"/>
      <c r="S147" s="430"/>
      <c r="T147" s="430"/>
      <c r="U147" s="430"/>
      <c r="V147" s="430"/>
      <c r="W147" s="430"/>
      <c r="X147" s="430"/>
      <c r="Y147" s="430"/>
      <c r="Z147" s="430"/>
      <c r="AA147" s="430"/>
      <c r="AB147" s="430"/>
      <c r="AC147" s="430"/>
      <c r="AD147" s="430"/>
      <c r="AE147" s="430"/>
      <c r="AF147" s="430"/>
      <c r="AG147" s="430"/>
      <c r="AH147" s="430"/>
      <c r="AI147" s="430"/>
      <c r="AJ147" s="430"/>
      <c r="AK147" s="430"/>
    </row>
    <row r="148" spans="1:37" s="473" customFormat="1" ht="27" customHeight="1">
      <c r="A148" s="748" t="s">
        <v>469</v>
      </c>
      <c r="B148" s="639"/>
      <c r="C148" s="424">
        <v>997221569</v>
      </c>
      <c r="D148" s="515" t="s">
        <v>242</v>
      </c>
      <c r="E148" s="515" t="s">
        <v>189</v>
      </c>
      <c r="F148" s="749">
        <f>5*F145</f>
        <v>169.495</v>
      </c>
      <c r="G148" s="143"/>
      <c r="H148" s="751">
        <f>F148*G148</f>
        <v>0</v>
      </c>
      <c r="I148" s="427" t="s">
        <v>623</v>
      </c>
      <c r="J148" s="428"/>
      <c r="K148" s="750"/>
      <c r="L148" s="750"/>
      <c r="M148" s="750"/>
      <c r="N148" s="750"/>
      <c r="O148" s="750"/>
      <c r="P148" s="750"/>
      <c r="Q148" s="428"/>
      <c r="R148" s="430"/>
      <c r="S148" s="430"/>
      <c r="T148" s="430"/>
      <c r="U148" s="430"/>
      <c r="V148" s="430"/>
      <c r="W148" s="430"/>
      <c r="X148" s="430"/>
      <c r="Y148" s="430"/>
      <c r="Z148" s="430"/>
      <c r="AA148" s="430"/>
      <c r="AB148" s="430"/>
      <c r="AC148" s="430"/>
      <c r="AD148" s="430"/>
      <c r="AE148" s="430"/>
      <c r="AF148" s="430"/>
      <c r="AG148" s="430"/>
      <c r="AH148" s="430"/>
      <c r="AI148" s="430"/>
      <c r="AJ148" s="430"/>
      <c r="AK148" s="430"/>
    </row>
    <row r="149" spans="1:37" s="473" customFormat="1" ht="27" customHeight="1">
      <c r="A149" s="748" t="s">
        <v>470</v>
      </c>
      <c r="B149" s="639"/>
      <c r="C149" s="424" t="s">
        <v>331</v>
      </c>
      <c r="D149" s="515" t="s">
        <v>244</v>
      </c>
      <c r="E149" s="515" t="s">
        <v>189</v>
      </c>
      <c r="F149" s="749">
        <f>F145</f>
        <v>33.899000000000001</v>
      </c>
      <c r="G149" s="143"/>
      <c r="H149" s="516">
        <f>F149*G149</f>
        <v>0</v>
      </c>
      <c r="I149" s="427" t="s">
        <v>624</v>
      </c>
      <c r="J149" s="428"/>
      <c r="K149" s="750"/>
      <c r="L149" s="750"/>
      <c r="M149" s="750"/>
      <c r="N149" s="750"/>
      <c r="O149" s="750"/>
      <c r="P149" s="750"/>
      <c r="Q149" s="428"/>
      <c r="R149" s="430"/>
      <c r="S149" s="430"/>
      <c r="T149" s="430"/>
      <c r="U149" s="430"/>
      <c r="V149" s="430"/>
      <c r="W149" s="430"/>
      <c r="X149" s="430"/>
      <c r="Y149" s="430"/>
      <c r="Z149" s="430"/>
      <c r="AA149" s="430"/>
      <c r="AB149" s="430"/>
      <c r="AC149" s="430"/>
      <c r="AD149" s="430"/>
      <c r="AE149" s="430"/>
      <c r="AF149" s="430"/>
      <c r="AG149" s="430"/>
      <c r="AH149" s="430"/>
      <c r="AI149" s="430"/>
      <c r="AJ149" s="430"/>
      <c r="AK149" s="430"/>
    </row>
    <row r="150" spans="1:37" s="473" customFormat="1" ht="67.5" customHeight="1">
      <c r="A150" s="748"/>
      <c r="B150" s="639"/>
      <c r="C150" s="640"/>
      <c r="D150" s="348" t="s">
        <v>877</v>
      </c>
      <c r="E150" s="515"/>
      <c r="F150" s="749"/>
      <c r="G150" s="752"/>
      <c r="H150" s="495"/>
      <c r="I150" s="1017"/>
      <c r="J150" s="510"/>
      <c r="K150" s="949"/>
      <c r="L150" s="435"/>
      <c r="M150" s="430"/>
      <c r="N150" s="430"/>
      <c r="O150" s="430"/>
      <c r="P150" s="430"/>
      <c r="Q150" s="430"/>
      <c r="R150" s="430"/>
      <c r="S150" s="430"/>
      <c r="T150" s="430"/>
      <c r="U150" s="430"/>
      <c r="V150" s="430"/>
      <c r="W150" s="430"/>
      <c r="X150" s="430"/>
      <c r="Y150" s="430"/>
      <c r="Z150" s="430"/>
      <c r="AA150" s="430"/>
      <c r="AB150" s="430"/>
      <c r="AC150" s="430"/>
      <c r="AD150" s="430"/>
      <c r="AE150" s="430"/>
      <c r="AF150" s="430"/>
      <c r="AG150" s="430"/>
      <c r="AH150" s="430"/>
      <c r="AI150" s="430"/>
      <c r="AJ150" s="430"/>
      <c r="AK150" s="430"/>
    </row>
    <row r="151" spans="1:37" ht="13.5" customHeight="1">
      <c r="A151" s="94"/>
      <c r="B151" s="95"/>
      <c r="C151" s="95" t="s">
        <v>245</v>
      </c>
      <c r="D151" s="95" t="s">
        <v>246</v>
      </c>
      <c r="E151" s="95"/>
      <c r="F151" s="96"/>
      <c r="G151" s="184"/>
      <c r="H151" s="147">
        <f>SUM(H152:H155)</f>
        <v>0</v>
      </c>
      <c r="I151" s="97"/>
      <c r="L151" s="504"/>
    </row>
    <row r="152" spans="1:37" s="286" customFormat="1" ht="13.5" customHeight="1">
      <c r="A152" s="326">
        <v>40</v>
      </c>
      <c r="B152" s="328">
        <v>221</v>
      </c>
      <c r="C152" s="328">
        <v>998225111</v>
      </c>
      <c r="D152" s="328" t="s">
        <v>247</v>
      </c>
      <c r="E152" s="328" t="s">
        <v>189</v>
      </c>
      <c r="F152" s="329">
        <f>55.626-F153</f>
        <v>54.589999999999996</v>
      </c>
      <c r="G152" s="468"/>
      <c r="H152" s="330">
        <f>F152*G152</f>
        <v>0</v>
      </c>
      <c r="I152" s="331" t="s">
        <v>623</v>
      </c>
      <c r="J152" s="1018"/>
    </row>
    <row r="153" spans="1:37" s="286" customFormat="1" ht="13.5" customHeight="1">
      <c r="A153" s="326">
        <v>41</v>
      </c>
      <c r="B153" s="328">
        <v>231</v>
      </c>
      <c r="C153" s="328">
        <v>998231311</v>
      </c>
      <c r="D153" s="328" t="s">
        <v>248</v>
      </c>
      <c r="E153" s="328" t="s">
        <v>189</v>
      </c>
      <c r="F153" s="329">
        <f>0.848+0.115+0.043+0.03</f>
        <v>1.036</v>
      </c>
      <c r="G153" s="468"/>
      <c r="H153" s="330">
        <f>F153*G153</f>
        <v>0</v>
      </c>
      <c r="I153" s="331" t="s">
        <v>623</v>
      </c>
      <c r="J153" s="759"/>
    </row>
    <row r="154" spans="1:37" ht="13.5" customHeight="1">
      <c r="A154" s="98">
        <v>42</v>
      </c>
      <c r="B154" s="99" t="s">
        <v>249</v>
      </c>
      <c r="C154" s="99" t="s">
        <v>250</v>
      </c>
      <c r="D154" s="99" t="s">
        <v>251</v>
      </c>
      <c r="E154" s="99" t="s">
        <v>252</v>
      </c>
      <c r="F154" s="92">
        <f>F155</f>
        <v>20</v>
      </c>
      <c r="G154" s="789"/>
      <c r="H154" s="148">
        <f>F154*G154</f>
        <v>0</v>
      </c>
      <c r="I154" s="100" t="s">
        <v>623</v>
      </c>
      <c r="J154" s="960"/>
      <c r="L154" s="504"/>
    </row>
    <row r="155" spans="1:37" ht="27" customHeight="1">
      <c r="A155" s="101"/>
      <c r="B155" s="99"/>
      <c r="C155" s="99"/>
      <c r="D155" s="102" t="s">
        <v>272</v>
      </c>
      <c r="E155" s="99"/>
      <c r="F155" s="103">
        <v>20</v>
      </c>
      <c r="G155" s="148"/>
      <c r="H155" s="148"/>
      <c r="I155" s="100"/>
      <c r="J155" s="1019"/>
      <c r="L155" s="504"/>
    </row>
    <row r="156" spans="1:37" ht="21" customHeight="1">
      <c r="A156" s="104"/>
      <c r="B156" s="105"/>
      <c r="C156" s="105"/>
      <c r="D156" s="105" t="s">
        <v>19</v>
      </c>
      <c r="E156" s="105"/>
      <c r="F156" s="106"/>
      <c r="G156" s="107"/>
      <c r="H156" s="107">
        <f>H9</f>
        <v>0</v>
      </c>
    </row>
    <row r="158" spans="1:37" ht="13.5" customHeight="1">
      <c r="A158" s="221" t="s">
        <v>102</v>
      </c>
      <c r="B158" s="222"/>
      <c r="C158" s="223"/>
      <c r="D158" s="112" t="s">
        <v>253</v>
      </c>
      <c r="E158" s="113"/>
      <c r="F158" s="114"/>
      <c r="G158" s="115"/>
      <c r="H158" s="116">
        <f>H156</f>
        <v>0</v>
      </c>
    </row>
    <row r="159" spans="1:37" ht="13.5" customHeight="1">
      <c r="A159" s="117"/>
      <c r="B159" s="118"/>
      <c r="C159" s="118"/>
      <c r="D159" s="119"/>
      <c r="E159" s="120"/>
      <c r="F159" s="121"/>
      <c r="G159" s="122"/>
      <c r="H159" s="123"/>
    </row>
    <row r="160" spans="1:37" s="279" customFormat="1" ht="11.25">
      <c r="A160" s="279" t="s">
        <v>31</v>
      </c>
    </row>
    <row r="161" spans="1:9" s="279" customFormat="1" ht="23.45" customHeight="1">
      <c r="A161" s="281" t="s">
        <v>103</v>
      </c>
      <c r="B161" s="219"/>
      <c r="C161" s="219"/>
      <c r="D161" s="219"/>
      <c r="E161" s="219"/>
      <c r="F161" s="219"/>
      <c r="G161" s="219"/>
    </row>
    <row r="162" spans="1:9" s="279" customFormat="1" ht="93.75" customHeight="1">
      <c r="A162" s="281" t="s">
        <v>104</v>
      </c>
      <c r="B162" s="224"/>
      <c r="C162" s="224"/>
      <c r="D162" s="224"/>
      <c r="E162" s="224"/>
      <c r="F162" s="224"/>
      <c r="G162" s="224"/>
    </row>
    <row r="163" spans="1:9" s="959" customFormat="1" ht="13.5" customHeight="1">
      <c r="A163" s="281" t="s">
        <v>78</v>
      </c>
      <c r="B163" s="219"/>
      <c r="C163" s="219"/>
      <c r="D163" s="219"/>
      <c r="E163" s="219"/>
      <c r="F163" s="219"/>
      <c r="G163" s="219"/>
      <c r="H163" s="461"/>
      <c r="I163" s="461"/>
    </row>
    <row r="164" spans="1:9" s="959" customFormat="1" ht="13.5" customHeight="1">
      <c r="A164" s="281" t="s">
        <v>79</v>
      </c>
      <c r="B164" s="219"/>
      <c r="C164" s="219"/>
      <c r="D164" s="219"/>
      <c r="E164" s="219"/>
      <c r="F164" s="219"/>
      <c r="G164" s="219"/>
      <c r="H164" s="461"/>
      <c r="I164" s="461"/>
    </row>
    <row r="165" spans="1:9" s="190" customFormat="1" ht="40.5" customHeight="1">
      <c r="A165" s="284" t="s">
        <v>883</v>
      </c>
      <c r="B165" s="284"/>
      <c r="C165" s="284"/>
      <c r="D165" s="284"/>
      <c r="E165" s="284"/>
      <c r="F165" s="284"/>
      <c r="G165" s="284"/>
      <c r="I165" s="191"/>
    </row>
    <row r="166" spans="1:9" s="959" customFormat="1" ht="40.5" customHeight="1">
      <c r="A166" s="463" t="s">
        <v>858</v>
      </c>
      <c r="B166" s="463"/>
      <c r="C166" s="463"/>
      <c r="D166" s="463"/>
      <c r="E166" s="463"/>
      <c r="F166" s="463"/>
      <c r="G166" s="463"/>
      <c r="H166" s="461"/>
      <c r="I166" s="461"/>
    </row>
  </sheetData>
  <sheetProtection algorithmName="SHA-512" hashValue="95eTV55+xBzrFP+Id94qKiKsJiLwlwIi5jFRIsYSAcbfUXUnmnzGQnHqlIOIo2ViMJZm39Sz9R8bXbQJ8V0H3A==" saltValue="Q8GynuKHsM7/dqwlP2KcRw==" spinCount="100000" sheet="1" objects="1" scenarios="1"/>
  <mergeCells count="9">
    <mergeCell ref="A164:G164"/>
    <mergeCell ref="A166:G166"/>
    <mergeCell ref="A2:D2"/>
    <mergeCell ref="A3:D3"/>
    <mergeCell ref="A158:C158"/>
    <mergeCell ref="A161:G161"/>
    <mergeCell ref="A162:G162"/>
    <mergeCell ref="A163:G163"/>
    <mergeCell ref="A165:G165"/>
  </mergeCells>
  <printOptions horizontalCentered="1"/>
  <pageMargins left="0.39370078740157483" right="0.39370078740157483" top="0.59055118110236227" bottom="0.39370078740157483" header="0" footer="0"/>
  <pageSetup paperSize="9" scale="65" fitToHeight="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21"/>
  <sheetViews>
    <sheetView zoomScaleNormal="100" workbookViewId="0"/>
  </sheetViews>
  <sheetFormatPr defaultColWidth="9" defaultRowHeight="12" customHeight="1"/>
  <cols>
    <col min="1" max="1" width="4.140625" style="464" customWidth="1"/>
    <col min="2" max="2" width="4.28515625" style="465" customWidth="1"/>
    <col min="3" max="3" width="13.5703125" style="465" customWidth="1"/>
    <col min="4" max="4" width="65" style="465" customWidth="1"/>
    <col min="5" max="5" width="6.7109375" style="465" customWidth="1"/>
    <col min="6" max="6" width="8.42578125" style="466" customWidth="1"/>
    <col min="7" max="7" width="10" style="467" customWidth="1"/>
    <col min="8" max="8" width="15.7109375" style="467" customWidth="1"/>
    <col min="9" max="9" width="17" style="286" customWidth="1"/>
    <col min="10" max="10" width="12.5703125" style="286" customWidth="1"/>
    <col min="11" max="11" width="11.5703125" style="286" customWidth="1"/>
    <col min="12" max="256" width="9" style="286"/>
    <col min="257" max="257" width="4.140625" style="286" customWidth="1"/>
    <col min="258" max="258" width="4.28515625" style="286" customWidth="1"/>
    <col min="259" max="259" width="13.5703125" style="286" customWidth="1"/>
    <col min="260" max="260" width="65" style="286" customWidth="1"/>
    <col min="261" max="261" width="6.7109375" style="286" customWidth="1"/>
    <col min="262" max="262" width="8.42578125" style="286" customWidth="1"/>
    <col min="263" max="263" width="10" style="286" customWidth="1"/>
    <col min="264" max="264" width="15.7109375" style="286" customWidth="1"/>
    <col min="265" max="265" width="17" style="286" customWidth="1"/>
    <col min="266" max="266" width="12.5703125" style="286" customWidth="1"/>
    <col min="267" max="267" width="11.5703125" style="286" customWidth="1"/>
    <col min="268" max="512" width="9" style="286"/>
    <col min="513" max="513" width="4.140625" style="286" customWidth="1"/>
    <col min="514" max="514" width="4.28515625" style="286" customWidth="1"/>
    <col min="515" max="515" width="13.5703125" style="286" customWidth="1"/>
    <col min="516" max="516" width="65" style="286" customWidth="1"/>
    <col min="517" max="517" width="6.7109375" style="286" customWidth="1"/>
    <col min="518" max="518" width="8.42578125" style="286" customWidth="1"/>
    <col min="519" max="519" width="10" style="286" customWidth="1"/>
    <col min="520" max="520" width="15.7109375" style="286" customWidth="1"/>
    <col min="521" max="521" width="17" style="286" customWidth="1"/>
    <col min="522" max="522" width="12.5703125" style="286" customWidth="1"/>
    <col min="523" max="523" width="11.5703125" style="286" customWidth="1"/>
    <col min="524" max="768" width="9" style="286"/>
    <col min="769" max="769" width="4.140625" style="286" customWidth="1"/>
    <col min="770" max="770" width="4.28515625" style="286" customWidth="1"/>
    <col min="771" max="771" width="13.5703125" style="286" customWidth="1"/>
    <col min="772" max="772" width="65" style="286" customWidth="1"/>
    <col min="773" max="773" width="6.7109375" style="286" customWidth="1"/>
    <col min="774" max="774" width="8.42578125" style="286" customWidth="1"/>
    <col min="775" max="775" width="10" style="286" customWidth="1"/>
    <col min="776" max="776" width="15.7109375" style="286" customWidth="1"/>
    <col min="777" max="777" width="17" style="286" customWidth="1"/>
    <col min="778" max="778" width="12.5703125" style="286" customWidth="1"/>
    <col min="779" max="779" width="11.5703125" style="286" customWidth="1"/>
    <col min="780" max="1024" width="9" style="286"/>
    <col min="1025" max="1025" width="4.140625" style="286" customWidth="1"/>
    <col min="1026" max="1026" width="4.28515625" style="286" customWidth="1"/>
    <col min="1027" max="1027" width="13.5703125" style="286" customWidth="1"/>
    <col min="1028" max="1028" width="65" style="286" customWidth="1"/>
    <col min="1029" max="1029" width="6.7109375" style="286" customWidth="1"/>
    <col min="1030" max="1030" width="8.42578125" style="286" customWidth="1"/>
    <col min="1031" max="1031" width="10" style="286" customWidth="1"/>
    <col min="1032" max="1032" width="15.7109375" style="286" customWidth="1"/>
    <col min="1033" max="1033" width="17" style="286" customWidth="1"/>
    <col min="1034" max="1034" width="12.5703125" style="286" customWidth="1"/>
    <col min="1035" max="1035" width="11.5703125" style="286" customWidth="1"/>
    <col min="1036" max="1280" width="9" style="286"/>
    <col min="1281" max="1281" width="4.140625" style="286" customWidth="1"/>
    <col min="1282" max="1282" width="4.28515625" style="286" customWidth="1"/>
    <col min="1283" max="1283" width="13.5703125" style="286" customWidth="1"/>
    <col min="1284" max="1284" width="65" style="286" customWidth="1"/>
    <col min="1285" max="1285" width="6.7109375" style="286" customWidth="1"/>
    <col min="1286" max="1286" width="8.42578125" style="286" customWidth="1"/>
    <col min="1287" max="1287" width="10" style="286" customWidth="1"/>
    <col min="1288" max="1288" width="15.7109375" style="286" customWidth="1"/>
    <col min="1289" max="1289" width="17" style="286" customWidth="1"/>
    <col min="1290" max="1290" width="12.5703125" style="286" customWidth="1"/>
    <col min="1291" max="1291" width="11.5703125" style="286" customWidth="1"/>
    <col min="1292" max="1536" width="9" style="286"/>
    <col min="1537" max="1537" width="4.140625" style="286" customWidth="1"/>
    <col min="1538" max="1538" width="4.28515625" style="286" customWidth="1"/>
    <col min="1539" max="1539" width="13.5703125" style="286" customWidth="1"/>
    <col min="1540" max="1540" width="65" style="286" customWidth="1"/>
    <col min="1541" max="1541" width="6.7109375" style="286" customWidth="1"/>
    <col min="1542" max="1542" width="8.42578125" style="286" customWidth="1"/>
    <col min="1543" max="1543" width="10" style="286" customWidth="1"/>
    <col min="1544" max="1544" width="15.7109375" style="286" customWidth="1"/>
    <col min="1545" max="1545" width="17" style="286" customWidth="1"/>
    <col min="1546" max="1546" width="12.5703125" style="286" customWidth="1"/>
    <col min="1547" max="1547" width="11.5703125" style="286" customWidth="1"/>
    <col min="1548" max="1792" width="9" style="286"/>
    <col min="1793" max="1793" width="4.140625" style="286" customWidth="1"/>
    <col min="1794" max="1794" width="4.28515625" style="286" customWidth="1"/>
    <col min="1795" max="1795" width="13.5703125" style="286" customWidth="1"/>
    <col min="1796" max="1796" width="65" style="286" customWidth="1"/>
    <col min="1797" max="1797" width="6.7109375" style="286" customWidth="1"/>
    <col min="1798" max="1798" width="8.42578125" style="286" customWidth="1"/>
    <col min="1799" max="1799" width="10" style="286" customWidth="1"/>
    <col min="1800" max="1800" width="15.7109375" style="286" customWidth="1"/>
    <col min="1801" max="1801" width="17" style="286" customWidth="1"/>
    <col min="1802" max="1802" width="12.5703125" style="286" customWidth="1"/>
    <col min="1803" max="1803" width="11.5703125" style="286" customWidth="1"/>
    <col min="1804" max="2048" width="9" style="286"/>
    <col min="2049" max="2049" width="4.140625" style="286" customWidth="1"/>
    <col min="2050" max="2050" width="4.28515625" style="286" customWidth="1"/>
    <col min="2051" max="2051" width="13.5703125" style="286" customWidth="1"/>
    <col min="2052" max="2052" width="65" style="286" customWidth="1"/>
    <col min="2053" max="2053" width="6.7109375" style="286" customWidth="1"/>
    <col min="2054" max="2054" width="8.42578125" style="286" customWidth="1"/>
    <col min="2055" max="2055" width="10" style="286" customWidth="1"/>
    <col min="2056" max="2056" width="15.7109375" style="286" customWidth="1"/>
    <col min="2057" max="2057" width="17" style="286" customWidth="1"/>
    <col min="2058" max="2058" width="12.5703125" style="286" customWidth="1"/>
    <col min="2059" max="2059" width="11.5703125" style="286" customWidth="1"/>
    <col min="2060" max="2304" width="9" style="286"/>
    <col min="2305" max="2305" width="4.140625" style="286" customWidth="1"/>
    <col min="2306" max="2306" width="4.28515625" style="286" customWidth="1"/>
    <col min="2307" max="2307" width="13.5703125" style="286" customWidth="1"/>
    <col min="2308" max="2308" width="65" style="286" customWidth="1"/>
    <col min="2309" max="2309" width="6.7109375" style="286" customWidth="1"/>
    <col min="2310" max="2310" width="8.42578125" style="286" customWidth="1"/>
    <col min="2311" max="2311" width="10" style="286" customWidth="1"/>
    <col min="2312" max="2312" width="15.7109375" style="286" customWidth="1"/>
    <col min="2313" max="2313" width="17" style="286" customWidth="1"/>
    <col min="2314" max="2314" width="12.5703125" style="286" customWidth="1"/>
    <col min="2315" max="2315" width="11.5703125" style="286" customWidth="1"/>
    <col min="2316" max="2560" width="9" style="286"/>
    <col min="2561" max="2561" width="4.140625" style="286" customWidth="1"/>
    <col min="2562" max="2562" width="4.28515625" style="286" customWidth="1"/>
    <col min="2563" max="2563" width="13.5703125" style="286" customWidth="1"/>
    <col min="2564" max="2564" width="65" style="286" customWidth="1"/>
    <col min="2565" max="2565" width="6.7109375" style="286" customWidth="1"/>
    <col min="2566" max="2566" width="8.42578125" style="286" customWidth="1"/>
    <col min="2567" max="2567" width="10" style="286" customWidth="1"/>
    <col min="2568" max="2568" width="15.7109375" style="286" customWidth="1"/>
    <col min="2569" max="2569" width="17" style="286" customWidth="1"/>
    <col min="2570" max="2570" width="12.5703125" style="286" customWidth="1"/>
    <col min="2571" max="2571" width="11.5703125" style="286" customWidth="1"/>
    <col min="2572" max="2816" width="9" style="286"/>
    <col min="2817" max="2817" width="4.140625" style="286" customWidth="1"/>
    <col min="2818" max="2818" width="4.28515625" style="286" customWidth="1"/>
    <col min="2819" max="2819" width="13.5703125" style="286" customWidth="1"/>
    <col min="2820" max="2820" width="65" style="286" customWidth="1"/>
    <col min="2821" max="2821" width="6.7109375" style="286" customWidth="1"/>
    <col min="2822" max="2822" width="8.42578125" style="286" customWidth="1"/>
    <col min="2823" max="2823" width="10" style="286" customWidth="1"/>
    <col min="2824" max="2824" width="15.7109375" style="286" customWidth="1"/>
    <col min="2825" max="2825" width="17" style="286" customWidth="1"/>
    <col min="2826" max="2826" width="12.5703125" style="286" customWidth="1"/>
    <col min="2827" max="2827" width="11.5703125" style="286" customWidth="1"/>
    <col min="2828" max="3072" width="9" style="286"/>
    <col min="3073" max="3073" width="4.140625" style="286" customWidth="1"/>
    <col min="3074" max="3074" width="4.28515625" style="286" customWidth="1"/>
    <col min="3075" max="3075" width="13.5703125" style="286" customWidth="1"/>
    <col min="3076" max="3076" width="65" style="286" customWidth="1"/>
    <col min="3077" max="3077" width="6.7109375" style="286" customWidth="1"/>
    <col min="3078" max="3078" width="8.42578125" style="286" customWidth="1"/>
    <col min="3079" max="3079" width="10" style="286" customWidth="1"/>
    <col min="3080" max="3080" width="15.7109375" style="286" customWidth="1"/>
    <col min="3081" max="3081" width="17" style="286" customWidth="1"/>
    <col min="3082" max="3082" width="12.5703125" style="286" customWidth="1"/>
    <col min="3083" max="3083" width="11.5703125" style="286" customWidth="1"/>
    <col min="3084" max="3328" width="9" style="286"/>
    <col min="3329" max="3329" width="4.140625" style="286" customWidth="1"/>
    <col min="3330" max="3330" width="4.28515625" style="286" customWidth="1"/>
    <col min="3331" max="3331" width="13.5703125" style="286" customWidth="1"/>
    <col min="3332" max="3332" width="65" style="286" customWidth="1"/>
    <col min="3333" max="3333" width="6.7109375" style="286" customWidth="1"/>
    <col min="3334" max="3334" width="8.42578125" style="286" customWidth="1"/>
    <col min="3335" max="3335" width="10" style="286" customWidth="1"/>
    <col min="3336" max="3336" width="15.7109375" style="286" customWidth="1"/>
    <col min="3337" max="3337" width="17" style="286" customWidth="1"/>
    <col min="3338" max="3338" width="12.5703125" style="286" customWidth="1"/>
    <col min="3339" max="3339" width="11.5703125" style="286" customWidth="1"/>
    <col min="3340" max="3584" width="9" style="286"/>
    <col min="3585" max="3585" width="4.140625" style="286" customWidth="1"/>
    <col min="3586" max="3586" width="4.28515625" style="286" customWidth="1"/>
    <col min="3587" max="3587" width="13.5703125" style="286" customWidth="1"/>
    <col min="3588" max="3588" width="65" style="286" customWidth="1"/>
    <col min="3589" max="3589" width="6.7109375" style="286" customWidth="1"/>
    <col min="3590" max="3590" width="8.42578125" style="286" customWidth="1"/>
    <col min="3591" max="3591" width="10" style="286" customWidth="1"/>
    <col min="3592" max="3592" width="15.7109375" style="286" customWidth="1"/>
    <col min="3593" max="3593" width="17" style="286" customWidth="1"/>
    <col min="3594" max="3594" width="12.5703125" style="286" customWidth="1"/>
    <col min="3595" max="3595" width="11.5703125" style="286" customWidth="1"/>
    <col min="3596" max="3840" width="9" style="286"/>
    <col min="3841" max="3841" width="4.140625" style="286" customWidth="1"/>
    <col min="3842" max="3842" width="4.28515625" style="286" customWidth="1"/>
    <col min="3843" max="3843" width="13.5703125" style="286" customWidth="1"/>
    <col min="3844" max="3844" width="65" style="286" customWidth="1"/>
    <col min="3845" max="3845" width="6.7109375" style="286" customWidth="1"/>
    <col min="3846" max="3846" width="8.42578125" style="286" customWidth="1"/>
    <col min="3847" max="3847" width="10" style="286" customWidth="1"/>
    <col min="3848" max="3848" width="15.7109375" style="286" customWidth="1"/>
    <col min="3849" max="3849" width="17" style="286" customWidth="1"/>
    <col min="3850" max="3850" width="12.5703125" style="286" customWidth="1"/>
    <col min="3851" max="3851" width="11.5703125" style="286" customWidth="1"/>
    <col min="3852" max="4096" width="9" style="286"/>
    <col min="4097" max="4097" width="4.140625" style="286" customWidth="1"/>
    <col min="4098" max="4098" width="4.28515625" style="286" customWidth="1"/>
    <col min="4099" max="4099" width="13.5703125" style="286" customWidth="1"/>
    <col min="4100" max="4100" width="65" style="286" customWidth="1"/>
    <col min="4101" max="4101" width="6.7109375" style="286" customWidth="1"/>
    <col min="4102" max="4102" width="8.42578125" style="286" customWidth="1"/>
    <col min="4103" max="4103" width="10" style="286" customWidth="1"/>
    <col min="4104" max="4104" width="15.7109375" style="286" customWidth="1"/>
    <col min="4105" max="4105" width="17" style="286" customWidth="1"/>
    <col min="4106" max="4106" width="12.5703125" style="286" customWidth="1"/>
    <col min="4107" max="4107" width="11.5703125" style="286" customWidth="1"/>
    <col min="4108" max="4352" width="9" style="286"/>
    <col min="4353" max="4353" width="4.140625" style="286" customWidth="1"/>
    <col min="4354" max="4354" width="4.28515625" style="286" customWidth="1"/>
    <col min="4355" max="4355" width="13.5703125" style="286" customWidth="1"/>
    <col min="4356" max="4356" width="65" style="286" customWidth="1"/>
    <col min="4357" max="4357" width="6.7109375" style="286" customWidth="1"/>
    <col min="4358" max="4358" width="8.42578125" style="286" customWidth="1"/>
    <col min="4359" max="4359" width="10" style="286" customWidth="1"/>
    <col min="4360" max="4360" width="15.7109375" style="286" customWidth="1"/>
    <col min="4361" max="4361" width="17" style="286" customWidth="1"/>
    <col min="4362" max="4362" width="12.5703125" style="286" customWidth="1"/>
    <col min="4363" max="4363" width="11.5703125" style="286" customWidth="1"/>
    <col min="4364" max="4608" width="9" style="286"/>
    <col min="4609" max="4609" width="4.140625" style="286" customWidth="1"/>
    <col min="4610" max="4610" width="4.28515625" style="286" customWidth="1"/>
    <col min="4611" max="4611" width="13.5703125" style="286" customWidth="1"/>
    <col min="4612" max="4612" width="65" style="286" customWidth="1"/>
    <col min="4613" max="4613" width="6.7109375" style="286" customWidth="1"/>
    <col min="4614" max="4614" width="8.42578125" style="286" customWidth="1"/>
    <col min="4615" max="4615" width="10" style="286" customWidth="1"/>
    <col min="4616" max="4616" width="15.7109375" style="286" customWidth="1"/>
    <col min="4617" max="4617" width="17" style="286" customWidth="1"/>
    <col min="4618" max="4618" width="12.5703125" style="286" customWidth="1"/>
    <col min="4619" max="4619" width="11.5703125" style="286" customWidth="1"/>
    <col min="4620" max="4864" width="9" style="286"/>
    <col min="4865" max="4865" width="4.140625" style="286" customWidth="1"/>
    <col min="4866" max="4866" width="4.28515625" style="286" customWidth="1"/>
    <col min="4867" max="4867" width="13.5703125" style="286" customWidth="1"/>
    <col min="4868" max="4868" width="65" style="286" customWidth="1"/>
    <col min="4869" max="4869" width="6.7109375" style="286" customWidth="1"/>
    <col min="4870" max="4870" width="8.42578125" style="286" customWidth="1"/>
    <col min="4871" max="4871" width="10" style="286" customWidth="1"/>
    <col min="4872" max="4872" width="15.7109375" style="286" customWidth="1"/>
    <col min="4873" max="4873" width="17" style="286" customWidth="1"/>
    <col min="4874" max="4874" width="12.5703125" style="286" customWidth="1"/>
    <col min="4875" max="4875" width="11.5703125" style="286" customWidth="1"/>
    <col min="4876" max="5120" width="9" style="286"/>
    <col min="5121" max="5121" width="4.140625" style="286" customWidth="1"/>
    <col min="5122" max="5122" width="4.28515625" style="286" customWidth="1"/>
    <col min="5123" max="5123" width="13.5703125" style="286" customWidth="1"/>
    <col min="5124" max="5124" width="65" style="286" customWidth="1"/>
    <col min="5125" max="5125" width="6.7109375" style="286" customWidth="1"/>
    <col min="5126" max="5126" width="8.42578125" style="286" customWidth="1"/>
    <col min="5127" max="5127" width="10" style="286" customWidth="1"/>
    <col min="5128" max="5128" width="15.7109375" style="286" customWidth="1"/>
    <col min="5129" max="5129" width="17" style="286" customWidth="1"/>
    <col min="5130" max="5130" width="12.5703125" style="286" customWidth="1"/>
    <col min="5131" max="5131" width="11.5703125" style="286" customWidth="1"/>
    <col min="5132" max="5376" width="9" style="286"/>
    <col min="5377" max="5377" width="4.140625" style="286" customWidth="1"/>
    <col min="5378" max="5378" width="4.28515625" style="286" customWidth="1"/>
    <col min="5379" max="5379" width="13.5703125" style="286" customWidth="1"/>
    <col min="5380" max="5380" width="65" style="286" customWidth="1"/>
    <col min="5381" max="5381" width="6.7109375" style="286" customWidth="1"/>
    <col min="5382" max="5382" width="8.42578125" style="286" customWidth="1"/>
    <col min="5383" max="5383" width="10" style="286" customWidth="1"/>
    <col min="5384" max="5384" width="15.7109375" style="286" customWidth="1"/>
    <col min="5385" max="5385" width="17" style="286" customWidth="1"/>
    <col min="5386" max="5386" width="12.5703125" style="286" customWidth="1"/>
    <col min="5387" max="5387" width="11.5703125" style="286" customWidth="1"/>
    <col min="5388" max="5632" width="9" style="286"/>
    <col min="5633" max="5633" width="4.140625" style="286" customWidth="1"/>
    <col min="5634" max="5634" width="4.28515625" style="286" customWidth="1"/>
    <col min="5635" max="5635" width="13.5703125" style="286" customWidth="1"/>
    <col min="5636" max="5636" width="65" style="286" customWidth="1"/>
    <col min="5637" max="5637" width="6.7109375" style="286" customWidth="1"/>
    <col min="5638" max="5638" width="8.42578125" style="286" customWidth="1"/>
    <col min="5639" max="5639" width="10" style="286" customWidth="1"/>
    <col min="5640" max="5640" width="15.7109375" style="286" customWidth="1"/>
    <col min="5641" max="5641" width="17" style="286" customWidth="1"/>
    <col min="5642" max="5642" width="12.5703125" style="286" customWidth="1"/>
    <col min="5643" max="5643" width="11.5703125" style="286" customWidth="1"/>
    <col min="5644" max="5888" width="9" style="286"/>
    <col min="5889" max="5889" width="4.140625" style="286" customWidth="1"/>
    <col min="5890" max="5890" width="4.28515625" style="286" customWidth="1"/>
    <col min="5891" max="5891" width="13.5703125" style="286" customWidth="1"/>
    <col min="5892" max="5892" width="65" style="286" customWidth="1"/>
    <col min="5893" max="5893" width="6.7109375" style="286" customWidth="1"/>
    <col min="5894" max="5894" width="8.42578125" style="286" customWidth="1"/>
    <col min="5895" max="5895" width="10" style="286" customWidth="1"/>
    <col min="5896" max="5896" width="15.7109375" style="286" customWidth="1"/>
    <col min="5897" max="5897" width="17" style="286" customWidth="1"/>
    <col min="5898" max="5898" width="12.5703125" style="286" customWidth="1"/>
    <col min="5899" max="5899" width="11.5703125" style="286" customWidth="1"/>
    <col min="5900" max="6144" width="9" style="286"/>
    <col min="6145" max="6145" width="4.140625" style="286" customWidth="1"/>
    <col min="6146" max="6146" width="4.28515625" style="286" customWidth="1"/>
    <col min="6147" max="6147" width="13.5703125" style="286" customWidth="1"/>
    <col min="6148" max="6148" width="65" style="286" customWidth="1"/>
    <col min="6149" max="6149" width="6.7109375" style="286" customWidth="1"/>
    <col min="6150" max="6150" width="8.42578125" style="286" customWidth="1"/>
    <col min="6151" max="6151" width="10" style="286" customWidth="1"/>
    <col min="6152" max="6152" width="15.7109375" style="286" customWidth="1"/>
    <col min="6153" max="6153" width="17" style="286" customWidth="1"/>
    <col min="6154" max="6154" width="12.5703125" style="286" customWidth="1"/>
    <col min="6155" max="6155" width="11.5703125" style="286" customWidth="1"/>
    <col min="6156" max="6400" width="9" style="286"/>
    <col min="6401" max="6401" width="4.140625" style="286" customWidth="1"/>
    <col min="6402" max="6402" width="4.28515625" style="286" customWidth="1"/>
    <col min="6403" max="6403" width="13.5703125" style="286" customWidth="1"/>
    <col min="6404" max="6404" width="65" style="286" customWidth="1"/>
    <col min="6405" max="6405" width="6.7109375" style="286" customWidth="1"/>
    <col min="6406" max="6406" width="8.42578125" style="286" customWidth="1"/>
    <col min="6407" max="6407" width="10" style="286" customWidth="1"/>
    <col min="6408" max="6408" width="15.7109375" style="286" customWidth="1"/>
    <col min="6409" max="6409" width="17" style="286" customWidth="1"/>
    <col min="6410" max="6410" width="12.5703125" style="286" customWidth="1"/>
    <col min="6411" max="6411" width="11.5703125" style="286" customWidth="1"/>
    <col min="6412" max="6656" width="9" style="286"/>
    <col min="6657" max="6657" width="4.140625" style="286" customWidth="1"/>
    <col min="6658" max="6658" width="4.28515625" style="286" customWidth="1"/>
    <col min="6659" max="6659" width="13.5703125" style="286" customWidth="1"/>
    <col min="6660" max="6660" width="65" style="286" customWidth="1"/>
    <col min="6661" max="6661" width="6.7109375" style="286" customWidth="1"/>
    <col min="6662" max="6662" width="8.42578125" style="286" customWidth="1"/>
    <col min="6663" max="6663" width="10" style="286" customWidth="1"/>
    <col min="6664" max="6664" width="15.7109375" style="286" customWidth="1"/>
    <col min="6665" max="6665" width="17" style="286" customWidth="1"/>
    <col min="6666" max="6666" width="12.5703125" style="286" customWidth="1"/>
    <col min="6667" max="6667" width="11.5703125" style="286" customWidth="1"/>
    <col min="6668" max="6912" width="9" style="286"/>
    <col min="6913" max="6913" width="4.140625" style="286" customWidth="1"/>
    <col min="6914" max="6914" width="4.28515625" style="286" customWidth="1"/>
    <col min="6915" max="6915" width="13.5703125" style="286" customWidth="1"/>
    <col min="6916" max="6916" width="65" style="286" customWidth="1"/>
    <col min="6917" max="6917" width="6.7109375" style="286" customWidth="1"/>
    <col min="6918" max="6918" width="8.42578125" style="286" customWidth="1"/>
    <col min="6919" max="6919" width="10" style="286" customWidth="1"/>
    <col min="6920" max="6920" width="15.7109375" style="286" customWidth="1"/>
    <col min="6921" max="6921" width="17" style="286" customWidth="1"/>
    <col min="6922" max="6922" width="12.5703125" style="286" customWidth="1"/>
    <col min="6923" max="6923" width="11.5703125" style="286" customWidth="1"/>
    <col min="6924" max="7168" width="9" style="286"/>
    <col min="7169" max="7169" width="4.140625" style="286" customWidth="1"/>
    <col min="7170" max="7170" width="4.28515625" style="286" customWidth="1"/>
    <col min="7171" max="7171" width="13.5703125" style="286" customWidth="1"/>
    <col min="7172" max="7172" width="65" style="286" customWidth="1"/>
    <col min="7173" max="7173" width="6.7109375" style="286" customWidth="1"/>
    <col min="7174" max="7174" width="8.42578125" style="286" customWidth="1"/>
    <col min="7175" max="7175" width="10" style="286" customWidth="1"/>
    <col min="7176" max="7176" width="15.7109375" style="286" customWidth="1"/>
    <col min="7177" max="7177" width="17" style="286" customWidth="1"/>
    <col min="7178" max="7178" width="12.5703125" style="286" customWidth="1"/>
    <col min="7179" max="7179" width="11.5703125" style="286" customWidth="1"/>
    <col min="7180" max="7424" width="9" style="286"/>
    <col min="7425" max="7425" width="4.140625" style="286" customWidth="1"/>
    <col min="7426" max="7426" width="4.28515625" style="286" customWidth="1"/>
    <col min="7427" max="7427" width="13.5703125" style="286" customWidth="1"/>
    <col min="7428" max="7428" width="65" style="286" customWidth="1"/>
    <col min="7429" max="7429" width="6.7109375" style="286" customWidth="1"/>
    <col min="7430" max="7430" width="8.42578125" style="286" customWidth="1"/>
    <col min="7431" max="7431" width="10" style="286" customWidth="1"/>
    <col min="7432" max="7432" width="15.7109375" style="286" customWidth="1"/>
    <col min="7433" max="7433" width="17" style="286" customWidth="1"/>
    <col min="7434" max="7434" width="12.5703125" style="286" customWidth="1"/>
    <col min="7435" max="7435" width="11.5703125" style="286" customWidth="1"/>
    <col min="7436" max="7680" width="9" style="286"/>
    <col min="7681" max="7681" width="4.140625" style="286" customWidth="1"/>
    <col min="7682" max="7682" width="4.28515625" style="286" customWidth="1"/>
    <col min="7683" max="7683" width="13.5703125" style="286" customWidth="1"/>
    <col min="7684" max="7684" width="65" style="286" customWidth="1"/>
    <col min="7685" max="7685" width="6.7109375" style="286" customWidth="1"/>
    <col min="7686" max="7686" width="8.42578125" style="286" customWidth="1"/>
    <col min="7687" max="7687" width="10" style="286" customWidth="1"/>
    <col min="7688" max="7688" width="15.7109375" style="286" customWidth="1"/>
    <col min="7689" max="7689" width="17" style="286" customWidth="1"/>
    <col min="7690" max="7690" width="12.5703125" style="286" customWidth="1"/>
    <col min="7691" max="7691" width="11.5703125" style="286" customWidth="1"/>
    <col min="7692" max="7936" width="9" style="286"/>
    <col min="7937" max="7937" width="4.140625" style="286" customWidth="1"/>
    <col min="7938" max="7938" width="4.28515625" style="286" customWidth="1"/>
    <col min="7939" max="7939" width="13.5703125" style="286" customWidth="1"/>
    <col min="7940" max="7940" width="65" style="286" customWidth="1"/>
    <col min="7941" max="7941" width="6.7109375" style="286" customWidth="1"/>
    <col min="7942" max="7942" width="8.42578125" style="286" customWidth="1"/>
    <col min="7943" max="7943" width="10" style="286" customWidth="1"/>
    <col min="7944" max="7944" width="15.7109375" style="286" customWidth="1"/>
    <col min="7945" max="7945" width="17" style="286" customWidth="1"/>
    <col min="7946" max="7946" width="12.5703125" style="286" customWidth="1"/>
    <col min="7947" max="7947" width="11.5703125" style="286" customWidth="1"/>
    <col min="7948" max="8192" width="9" style="286"/>
    <col min="8193" max="8193" width="4.140625" style="286" customWidth="1"/>
    <col min="8194" max="8194" width="4.28515625" style="286" customWidth="1"/>
    <col min="8195" max="8195" width="13.5703125" style="286" customWidth="1"/>
    <col min="8196" max="8196" width="65" style="286" customWidth="1"/>
    <col min="8197" max="8197" width="6.7109375" style="286" customWidth="1"/>
    <col min="8198" max="8198" width="8.42578125" style="286" customWidth="1"/>
    <col min="8199" max="8199" width="10" style="286" customWidth="1"/>
    <col min="8200" max="8200" width="15.7109375" style="286" customWidth="1"/>
    <col min="8201" max="8201" width="17" style="286" customWidth="1"/>
    <col min="8202" max="8202" width="12.5703125" style="286" customWidth="1"/>
    <col min="8203" max="8203" width="11.5703125" style="286" customWidth="1"/>
    <col min="8204" max="8448" width="9" style="286"/>
    <col min="8449" max="8449" width="4.140625" style="286" customWidth="1"/>
    <col min="8450" max="8450" width="4.28515625" style="286" customWidth="1"/>
    <col min="8451" max="8451" width="13.5703125" style="286" customWidth="1"/>
    <col min="8452" max="8452" width="65" style="286" customWidth="1"/>
    <col min="8453" max="8453" width="6.7109375" style="286" customWidth="1"/>
    <col min="8454" max="8454" width="8.42578125" style="286" customWidth="1"/>
    <col min="8455" max="8455" width="10" style="286" customWidth="1"/>
    <col min="8456" max="8456" width="15.7109375" style="286" customWidth="1"/>
    <col min="8457" max="8457" width="17" style="286" customWidth="1"/>
    <col min="8458" max="8458" width="12.5703125" style="286" customWidth="1"/>
    <col min="8459" max="8459" width="11.5703125" style="286" customWidth="1"/>
    <col min="8460" max="8704" width="9" style="286"/>
    <col min="8705" max="8705" width="4.140625" style="286" customWidth="1"/>
    <col min="8706" max="8706" width="4.28515625" style="286" customWidth="1"/>
    <col min="8707" max="8707" width="13.5703125" style="286" customWidth="1"/>
    <col min="8708" max="8708" width="65" style="286" customWidth="1"/>
    <col min="8709" max="8709" width="6.7109375" style="286" customWidth="1"/>
    <col min="8710" max="8710" width="8.42578125" style="286" customWidth="1"/>
    <col min="8711" max="8711" width="10" style="286" customWidth="1"/>
    <col min="8712" max="8712" width="15.7109375" style="286" customWidth="1"/>
    <col min="8713" max="8713" width="17" style="286" customWidth="1"/>
    <col min="8714" max="8714" width="12.5703125" style="286" customWidth="1"/>
    <col min="8715" max="8715" width="11.5703125" style="286" customWidth="1"/>
    <col min="8716" max="8960" width="9" style="286"/>
    <col min="8961" max="8961" width="4.140625" style="286" customWidth="1"/>
    <col min="8962" max="8962" width="4.28515625" style="286" customWidth="1"/>
    <col min="8963" max="8963" width="13.5703125" style="286" customWidth="1"/>
    <col min="8964" max="8964" width="65" style="286" customWidth="1"/>
    <col min="8965" max="8965" width="6.7109375" style="286" customWidth="1"/>
    <col min="8966" max="8966" width="8.42578125" style="286" customWidth="1"/>
    <col min="8967" max="8967" width="10" style="286" customWidth="1"/>
    <col min="8968" max="8968" width="15.7109375" style="286" customWidth="1"/>
    <col min="8969" max="8969" width="17" style="286" customWidth="1"/>
    <col min="8970" max="8970" width="12.5703125" style="286" customWidth="1"/>
    <col min="8971" max="8971" width="11.5703125" style="286" customWidth="1"/>
    <col min="8972" max="9216" width="9" style="286"/>
    <col min="9217" max="9217" width="4.140625" style="286" customWidth="1"/>
    <col min="9218" max="9218" width="4.28515625" style="286" customWidth="1"/>
    <col min="9219" max="9219" width="13.5703125" style="286" customWidth="1"/>
    <col min="9220" max="9220" width="65" style="286" customWidth="1"/>
    <col min="9221" max="9221" width="6.7109375" style="286" customWidth="1"/>
    <col min="9222" max="9222" width="8.42578125" style="286" customWidth="1"/>
    <col min="9223" max="9223" width="10" style="286" customWidth="1"/>
    <col min="9224" max="9224" width="15.7109375" style="286" customWidth="1"/>
    <col min="9225" max="9225" width="17" style="286" customWidth="1"/>
    <col min="9226" max="9226" width="12.5703125" style="286" customWidth="1"/>
    <col min="9227" max="9227" width="11.5703125" style="286" customWidth="1"/>
    <col min="9228" max="9472" width="9" style="286"/>
    <col min="9473" max="9473" width="4.140625" style="286" customWidth="1"/>
    <col min="9474" max="9474" width="4.28515625" style="286" customWidth="1"/>
    <col min="9475" max="9475" width="13.5703125" style="286" customWidth="1"/>
    <col min="9476" max="9476" width="65" style="286" customWidth="1"/>
    <col min="9477" max="9477" width="6.7109375" style="286" customWidth="1"/>
    <col min="9478" max="9478" width="8.42578125" style="286" customWidth="1"/>
    <col min="9479" max="9479" width="10" style="286" customWidth="1"/>
    <col min="9480" max="9480" width="15.7109375" style="286" customWidth="1"/>
    <col min="9481" max="9481" width="17" style="286" customWidth="1"/>
    <col min="9482" max="9482" width="12.5703125" style="286" customWidth="1"/>
    <col min="9483" max="9483" width="11.5703125" style="286" customWidth="1"/>
    <col min="9484" max="9728" width="9" style="286"/>
    <col min="9729" max="9729" width="4.140625" style="286" customWidth="1"/>
    <col min="9730" max="9730" width="4.28515625" style="286" customWidth="1"/>
    <col min="9731" max="9731" width="13.5703125" style="286" customWidth="1"/>
    <col min="9732" max="9732" width="65" style="286" customWidth="1"/>
    <col min="9733" max="9733" width="6.7109375" style="286" customWidth="1"/>
    <col min="9734" max="9734" width="8.42578125" style="286" customWidth="1"/>
    <col min="9735" max="9735" width="10" style="286" customWidth="1"/>
    <col min="9736" max="9736" width="15.7109375" style="286" customWidth="1"/>
    <col min="9737" max="9737" width="17" style="286" customWidth="1"/>
    <col min="9738" max="9738" width="12.5703125" style="286" customWidth="1"/>
    <col min="9739" max="9739" width="11.5703125" style="286" customWidth="1"/>
    <col min="9740" max="9984" width="9" style="286"/>
    <col min="9985" max="9985" width="4.140625" style="286" customWidth="1"/>
    <col min="9986" max="9986" width="4.28515625" style="286" customWidth="1"/>
    <col min="9987" max="9987" width="13.5703125" style="286" customWidth="1"/>
    <col min="9988" max="9988" width="65" style="286" customWidth="1"/>
    <col min="9989" max="9989" width="6.7109375" style="286" customWidth="1"/>
    <col min="9990" max="9990" width="8.42578125" style="286" customWidth="1"/>
    <col min="9991" max="9991" width="10" style="286" customWidth="1"/>
    <col min="9992" max="9992" width="15.7109375" style="286" customWidth="1"/>
    <col min="9993" max="9993" width="17" style="286" customWidth="1"/>
    <col min="9994" max="9994" width="12.5703125" style="286" customWidth="1"/>
    <col min="9995" max="9995" width="11.5703125" style="286" customWidth="1"/>
    <col min="9996" max="10240" width="9" style="286"/>
    <col min="10241" max="10241" width="4.140625" style="286" customWidth="1"/>
    <col min="10242" max="10242" width="4.28515625" style="286" customWidth="1"/>
    <col min="10243" max="10243" width="13.5703125" style="286" customWidth="1"/>
    <col min="10244" max="10244" width="65" style="286" customWidth="1"/>
    <col min="10245" max="10245" width="6.7109375" style="286" customWidth="1"/>
    <col min="10246" max="10246" width="8.42578125" style="286" customWidth="1"/>
    <col min="10247" max="10247" width="10" style="286" customWidth="1"/>
    <col min="10248" max="10248" width="15.7109375" style="286" customWidth="1"/>
    <col min="10249" max="10249" width="17" style="286" customWidth="1"/>
    <col min="10250" max="10250" width="12.5703125" style="286" customWidth="1"/>
    <col min="10251" max="10251" width="11.5703125" style="286" customWidth="1"/>
    <col min="10252" max="10496" width="9" style="286"/>
    <col min="10497" max="10497" width="4.140625" style="286" customWidth="1"/>
    <col min="10498" max="10498" width="4.28515625" style="286" customWidth="1"/>
    <col min="10499" max="10499" width="13.5703125" style="286" customWidth="1"/>
    <col min="10500" max="10500" width="65" style="286" customWidth="1"/>
    <col min="10501" max="10501" width="6.7109375" style="286" customWidth="1"/>
    <col min="10502" max="10502" width="8.42578125" style="286" customWidth="1"/>
    <col min="10503" max="10503" width="10" style="286" customWidth="1"/>
    <col min="10504" max="10504" width="15.7109375" style="286" customWidth="1"/>
    <col min="10505" max="10505" width="17" style="286" customWidth="1"/>
    <col min="10506" max="10506" width="12.5703125" style="286" customWidth="1"/>
    <col min="10507" max="10507" width="11.5703125" style="286" customWidth="1"/>
    <col min="10508" max="10752" width="9" style="286"/>
    <col min="10753" max="10753" width="4.140625" style="286" customWidth="1"/>
    <col min="10754" max="10754" width="4.28515625" style="286" customWidth="1"/>
    <col min="10755" max="10755" width="13.5703125" style="286" customWidth="1"/>
    <col min="10756" max="10756" width="65" style="286" customWidth="1"/>
    <col min="10757" max="10757" width="6.7109375" style="286" customWidth="1"/>
    <col min="10758" max="10758" width="8.42578125" style="286" customWidth="1"/>
    <col min="10759" max="10759" width="10" style="286" customWidth="1"/>
    <col min="10760" max="10760" width="15.7109375" style="286" customWidth="1"/>
    <col min="10761" max="10761" width="17" style="286" customWidth="1"/>
    <col min="10762" max="10762" width="12.5703125" style="286" customWidth="1"/>
    <col min="10763" max="10763" width="11.5703125" style="286" customWidth="1"/>
    <col min="10764" max="11008" width="9" style="286"/>
    <col min="11009" max="11009" width="4.140625" style="286" customWidth="1"/>
    <col min="11010" max="11010" width="4.28515625" style="286" customWidth="1"/>
    <col min="11011" max="11011" width="13.5703125" style="286" customWidth="1"/>
    <col min="11012" max="11012" width="65" style="286" customWidth="1"/>
    <col min="11013" max="11013" width="6.7109375" style="286" customWidth="1"/>
    <col min="11014" max="11014" width="8.42578125" style="286" customWidth="1"/>
    <col min="11015" max="11015" width="10" style="286" customWidth="1"/>
    <col min="11016" max="11016" width="15.7109375" style="286" customWidth="1"/>
    <col min="11017" max="11017" width="17" style="286" customWidth="1"/>
    <col min="11018" max="11018" width="12.5703125" style="286" customWidth="1"/>
    <col min="11019" max="11019" width="11.5703125" style="286" customWidth="1"/>
    <col min="11020" max="11264" width="9" style="286"/>
    <col min="11265" max="11265" width="4.140625" style="286" customWidth="1"/>
    <col min="11266" max="11266" width="4.28515625" style="286" customWidth="1"/>
    <col min="11267" max="11267" width="13.5703125" style="286" customWidth="1"/>
    <col min="11268" max="11268" width="65" style="286" customWidth="1"/>
    <col min="11269" max="11269" width="6.7109375" style="286" customWidth="1"/>
    <col min="11270" max="11270" width="8.42578125" style="286" customWidth="1"/>
    <col min="11271" max="11271" width="10" style="286" customWidth="1"/>
    <col min="11272" max="11272" width="15.7109375" style="286" customWidth="1"/>
    <col min="11273" max="11273" width="17" style="286" customWidth="1"/>
    <col min="11274" max="11274" width="12.5703125" style="286" customWidth="1"/>
    <col min="11275" max="11275" width="11.5703125" style="286" customWidth="1"/>
    <col min="11276" max="11520" width="9" style="286"/>
    <col min="11521" max="11521" width="4.140625" style="286" customWidth="1"/>
    <col min="11522" max="11522" width="4.28515625" style="286" customWidth="1"/>
    <col min="11523" max="11523" width="13.5703125" style="286" customWidth="1"/>
    <col min="11524" max="11524" width="65" style="286" customWidth="1"/>
    <col min="11525" max="11525" width="6.7109375" style="286" customWidth="1"/>
    <col min="11526" max="11526" width="8.42578125" style="286" customWidth="1"/>
    <col min="11527" max="11527" width="10" style="286" customWidth="1"/>
    <col min="11528" max="11528" width="15.7109375" style="286" customWidth="1"/>
    <col min="11529" max="11529" width="17" style="286" customWidth="1"/>
    <col min="11530" max="11530" width="12.5703125" style="286" customWidth="1"/>
    <col min="11531" max="11531" width="11.5703125" style="286" customWidth="1"/>
    <col min="11532" max="11776" width="9" style="286"/>
    <col min="11777" max="11777" width="4.140625" style="286" customWidth="1"/>
    <col min="11778" max="11778" width="4.28515625" style="286" customWidth="1"/>
    <col min="11779" max="11779" width="13.5703125" style="286" customWidth="1"/>
    <col min="11780" max="11780" width="65" style="286" customWidth="1"/>
    <col min="11781" max="11781" width="6.7109375" style="286" customWidth="1"/>
    <col min="11782" max="11782" width="8.42578125" style="286" customWidth="1"/>
    <col min="11783" max="11783" width="10" style="286" customWidth="1"/>
    <col min="11784" max="11784" width="15.7109375" style="286" customWidth="1"/>
    <col min="11785" max="11785" width="17" style="286" customWidth="1"/>
    <col min="11786" max="11786" width="12.5703125" style="286" customWidth="1"/>
    <col min="11787" max="11787" width="11.5703125" style="286" customWidth="1"/>
    <col min="11788" max="12032" width="9" style="286"/>
    <col min="12033" max="12033" width="4.140625" style="286" customWidth="1"/>
    <col min="12034" max="12034" width="4.28515625" style="286" customWidth="1"/>
    <col min="12035" max="12035" width="13.5703125" style="286" customWidth="1"/>
    <col min="12036" max="12036" width="65" style="286" customWidth="1"/>
    <col min="12037" max="12037" width="6.7109375" style="286" customWidth="1"/>
    <col min="12038" max="12038" width="8.42578125" style="286" customWidth="1"/>
    <col min="12039" max="12039" width="10" style="286" customWidth="1"/>
    <col min="12040" max="12040" width="15.7109375" style="286" customWidth="1"/>
    <col min="12041" max="12041" width="17" style="286" customWidth="1"/>
    <col min="12042" max="12042" width="12.5703125" style="286" customWidth="1"/>
    <col min="12043" max="12043" width="11.5703125" style="286" customWidth="1"/>
    <col min="12044" max="12288" width="9" style="286"/>
    <col min="12289" max="12289" width="4.140625" style="286" customWidth="1"/>
    <col min="12290" max="12290" width="4.28515625" style="286" customWidth="1"/>
    <col min="12291" max="12291" width="13.5703125" style="286" customWidth="1"/>
    <col min="12292" max="12292" width="65" style="286" customWidth="1"/>
    <col min="12293" max="12293" width="6.7109375" style="286" customWidth="1"/>
    <col min="12294" max="12294" width="8.42578125" style="286" customWidth="1"/>
    <col min="12295" max="12295" width="10" style="286" customWidth="1"/>
    <col min="12296" max="12296" width="15.7109375" style="286" customWidth="1"/>
    <col min="12297" max="12297" width="17" style="286" customWidth="1"/>
    <col min="12298" max="12298" width="12.5703125" style="286" customWidth="1"/>
    <col min="12299" max="12299" width="11.5703125" style="286" customWidth="1"/>
    <col min="12300" max="12544" width="9" style="286"/>
    <col min="12545" max="12545" width="4.140625" style="286" customWidth="1"/>
    <col min="12546" max="12546" width="4.28515625" style="286" customWidth="1"/>
    <col min="12547" max="12547" width="13.5703125" style="286" customWidth="1"/>
    <col min="12548" max="12548" width="65" style="286" customWidth="1"/>
    <col min="12549" max="12549" width="6.7109375" style="286" customWidth="1"/>
    <col min="12550" max="12550" width="8.42578125" style="286" customWidth="1"/>
    <col min="12551" max="12551" width="10" style="286" customWidth="1"/>
    <col min="12552" max="12552" width="15.7109375" style="286" customWidth="1"/>
    <col min="12553" max="12553" width="17" style="286" customWidth="1"/>
    <col min="12554" max="12554" width="12.5703125" style="286" customWidth="1"/>
    <col min="12555" max="12555" width="11.5703125" style="286" customWidth="1"/>
    <col min="12556" max="12800" width="9" style="286"/>
    <col min="12801" max="12801" width="4.140625" style="286" customWidth="1"/>
    <col min="12802" max="12802" width="4.28515625" style="286" customWidth="1"/>
    <col min="12803" max="12803" width="13.5703125" style="286" customWidth="1"/>
    <col min="12804" max="12804" width="65" style="286" customWidth="1"/>
    <col min="12805" max="12805" width="6.7109375" style="286" customWidth="1"/>
    <col min="12806" max="12806" width="8.42578125" style="286" customWidth="1"/>
    <col min="12807" max="12807" width="10" style="286" customWidth="1"/>
    <col min="12808" max="12808" width="15.7109375" style="286" customWidth="1"/>
    <col min="12809" max="12809" width="17" style="286" customWidth="1"/>
    <col min="12810" max="12810" width="12.5703125" style="286" customWidth="1"/>
    <col min="12811" max="12811" width="11.5703125" style="286" customWidth="1"/>
    <col min="12812" max="13056" width="9" style="286"/>
    <col min="13057" max="13057" width="4.140625" style="286" customWidth="1"/>
    <col min="13058" max="13058" width="4.28515625" style="286" customWidth="1"/>
    <col min="13059" max="13059" width="13.5703125" style="286" customWidth="1"/>
    <col min="13060" max="13060" width="65" style="286" customWidth="1"/>
    <col min="13061" max="13061" width="6.7109375" style="286" customWidth="1"/>
    <col min="13062" max="13062" width="8.42578125" style="286" customWidth="1"/>
    <col min="13063" max="13063" width="10" style="286" customWidth="1"/>
    <col min="13064" max="13064" width="15.7109375" style="286" customWidth="1"/>
    <col min="13065" max="13065" width="17" style="286" customWidth="1"/>
    <col min="13066" max="13066" width="12.5703125" style="286" customWidth="1"/>
    <col min="13067" max="13067" width="11.5703125" style="286" customWidth="1"/>
    <col min="13068" max="13312" width="9" style="286"/>
    <col min="13313" max="13313" width="4.140625" style="286" customWidth="1"/>
    <col min="13314" max="13314" width="4.28515625" style="286" customWidth="1"/>
    <col min="13315" max="13315" width="13.5703125" style="286" customWidth="1"/>
    <col min="13316" max="13316" width="65" style="286" customWidth="1"/>
    <col min="13317" max="13317" width="6.7109375" style="286" customWidth="1"/>
    <col min="13318" max="13318" width="8.42578125" style="286" customWidth="1"/>
    <col min="13319" max="13319" width="10" style="286" customWidth="1"/>
    <col min="13320" max="13320" width="15.7109375" style="286" customWidth="1"/>
    <col min="13321" max="13321" width="17" style="286" customWidth="1"/>
    <col min="13322" max="13322" width="12.5703125" style="286" customWidth="1"/>
    <col min="13323" max="13323" width="11.5703125" style="286" customWidth="1"/>
    <col min="13324" max="13568" width="9" style="286"/>
    <col min="13569" max="13569" width="4.140625" style="286" customWidth="1"/>
    <col min="13570" max="13570" width="4.28515625" style="286" customWidth="1"/>
    <col min="13571" max="13571" width="13.5703125" style="286" customWidth="1"/>
    <col min="13572" max="13572" width="65" style="286" customWidth="1"/>
    <col min="13573" max="13573" width="6.7109375" style="286" customWidth="1"/>
    <col min="13574" max="13574" width="8.42578125" style="286" customWidth="1"/>
    <col min="13575" max="13575" width="10" style="286" customWidth="1"/>
    <col min="13576" max="13576" width="15.7109375" style="286" customWidth="1"/>
    <col min="13577" max="13577" width="17" style="286" customWidth="1"/>
    <col min="13578" max="13578" width="12.5703125" style="286" customWidth="1"/>
    <col min="13579" max="13579" width="11.5703125" style="286" customWidth="1"/>
    <col min="13580" max="13824" width="9" style="286"/>
    <col min="13825" max="13825" width="4.140625" style="286" customWidth="1"/>
    <col min="13826" max="13826" width="4.28515625" style="286" customWidth="1"/>
    <col min="13827" max="13827" width="13.5703125" style="286" customWidth="1"/>
    <col min="13828" max="13828" width="65" style="286" customWidth="1"/>
    <col min="13829" max="13829" width="6.7109375" style="286" customWidth="1"/>
    <col min="13830" max="13830" width="8.42578125" style="286" customWidth="1"/>
    <col min="13831" max="13831" width="10" style="286" customWidth="1"/>
    <col min="13832" max="13832" width="15.7109375" style="286" customWidth="1"/>
    <col min="13833" max="13833" width="17" style="286" customWidth="1"/>
    <col min="13834" max="13834" width="12.5703125" style="286" customWidth="1"/>
    <col min="13835" max="13835" width="11.5703125" style="286" customWidth="1"/>
    <col min="13836" max="14080" width="9" style="286"/>
    <col min="14081" max="14081" width="4.140625" style="286" customWidth="1"/>
    <col min="14082" max="14082" width="4.28515625" style="286" customWidth="1"/>
    <col min="14083" max="14083" width="13.5703125" style="286" customWidth="1"/>
    <col min="14084" max="14084" width="65" style="286" customWidth="1"/>
    <col min="14085" max="14085" width="6.7109375" style="286" customWidth="1"/>
    <col min="14086" max="14086" width="8.42578125" style="286" customWidth="1"/>
    <col min="14087" max="14087" width="10" style="286" customWidth="1"/>
    <col min="14088" max="14088" width="15.7109375" style="286" customWidth="1"/>
    <col min="14089" max="14089" width="17" style="286" customWidth="1"/>
    <col min="14090" max="14090" width="12.5703125" style="286" customWidth="1"/>
    <col min="14091" max="14091" width="11.5703125" style="286" customWidth="1"/>
    <col min="14092" max="14336" width="9" style="286"/>
    <col min="14337" max="14337" width="4.140625" style="286" customWidth="1"/>
    <col min="14338" max="14338" width="4.28515625" style="286" customWidth="1"/>
    <col min="14339" max="14339" width="13.5703125" style="286" customWidth="1"/>
    <col min="14340" max="14340" width="65" style="286" customWidth="1"/>
    <col min="14341" max="14341" width="6.7109375" style="286" customWidth="1"/>
    <col min="14342" max="14342" width="8.42578125" style="286" customWidth="1"/>
    <col min="14343" max="14343" width="10" style="286" customWidth="1"/>
    <col min="14344" max="14344" width="15.7109375" style="286" customWidth="1"/>
    <col min="14345" max="14345" width="17" style="286" customWidth="1"/>
    <col min="14346" max="14346" width="12.5703125" style="286" customWidth="1"/>
    <col min="14347" max="14347" width="11.5703125" style="286" customWidth="1"/>
    <col min="14348" max="14592" width="9" style="286"/>
    <col min="14593" max="14593" width="4.140625" style="286" customWidth="1"/>
    <col min="14594" max="14594" width="4.28515625" style="286" customWidth="1"/>
    <col min="14595" max="14595" width="13.5703125" style="286" customWidth="1"/>
    <col min="14596" max="14596" width="65" style="286" customWidth="1"/>
    <col min="14597" max="14597" width="6.7109375" style="286" customWidth="1"/>
    <col min="14598" max="14598" width="8.42578125" style="286" customWidth="1"/>
    <col min="14599" max="14599" width="10" style="286" customWidth="1"/>
    <col min="14600" max="14600" width="15.7109375" style="286" customWidth="1"/>
    <col min="14601" max="14601" width="17" style="286" customWidth="1"/>
    <col min="14602" max="14602" width="12.5703125" style="286" customWidth="1"/>
    <col min="14603" max="14603" width="11.5703125" style="286" customWidth="1"/>
    <col min="14604" max="14848" width="9" style="286"/>
    <col min="14849" max="14849" width="4.140625" style="286" customWidth="1"/>
    <col min="14850" max="14850" width="4.28515625" style="286" customWidth="1"/>
    <col min="14851" max="14851" width="13.5703125" style="286" customWidth="1"/>
    <col min="14852" max="14852" width="65" style="286" customWidth="1"/>
    <col min="14853" max="14853" width="6.7109375" style="286" customWidth="1"/>
    <col min="14854" max="14854" width="8.42578125" style="286" customWidth="1"/>
    <col min="14855" max="14855" width="10" style="286" customWidth="1"/>
    <col min="14856" max="14856" width="15.7109375" style="286" customWidth="1"/>
    <col min="14857" max="14857" width="17" style="286" customWidth="1"/>
    <col min="14858" max="14858" width="12.5703125" style="286" customWidth="1"/>
    <col min="14859" max="14859" width="11.5703125" style="286" customWidth="1"/>
    <col min="14860" max="15104" width="9" style="286"/>
    <col min="15105" max="15105" width="4.140625" style="286" customWidth="1"/>
    <col min="15106" max="15106" width="4.28515625" style="286" customWidth="1"/>
    <col min="15107" max="15107" width="13.5703125" style="286" customWidth="1"/>
    <col min="15108" max="15108" width="65" style="286" customWidth="1"/>
    <col min="15109" max="15109" width="6.7109375" style="286" customWidth="1"/>
    <col min="15110" max="15110" width="8.42578125" style="286" customWidth="1"/>
    <col min="15111" max="15111" width="10" style="286" customWidth="1"/>
    <col min="15112" max="15112" width="15.7109375" style="286" customWidth="1"/>
    <col min="15113" max="15113" width="17" style="286" customWidth="1"/>
    <col min="15114" max="15114" width="12.5703125" style="286" customWidth="1"/>
    <col min="15115" max="15115" width="11.5703125" style="286" customWidth="1"/>
    <col min="15116" max="15360" width="9" style="286"/>
    <col min="15361" max="15361" width="4.140625" style="286" customWidth="1"/>
    <col min="15362" max="15362" width="4.28515625" style="286" customWidth="1"/>
    <col min="15363" max="15363" width="13.5703125" style="286" customWidth="1"/>
    <col min="15364" max="15364" width="65" style="286" customWidth="1"/>
    <col min="15365" max="15365" width="6.7109375" style="286" customWidth="1"/>
    <col min="15366" max="15366" width="8.42578125" style="286" customWidth="1"/>
    <col min="15367" max="15367" width="10" style="286" customWidth="1"/>
    <col min="15368" max="15368" width="15.7109375" style="286" customWidth="1"/>
    <col min="15369" max="15369" width="17" style="286" customWidth="1"/>
    <col min="15370" max="15370" width="12.5703125" style="286" customWidth="1"/>
    <col min="15371" max="15371" width="11.5703125" style="286" customWidth="1"/>
    <col min="15372" max="15616" width="9" style="286"/>
    <col min="15617" max="15617" width="4.140625" style="286" customWidth="1"/>
    <col min="15618" max="15618" width="4.28515625" style="286" customWidth="1"/>
    <col min="15619" max="15619" width="13.5703125" style="286" customWidth="1"/>
    <col min="15620" max="15620" width="65" style="286" customWidth="1"/>
    <col min="15621" max="15621" width="6.7109375" style="286" customWidth="1"/>
    <col min="15622" max="15622" width="8.42578125" style="286" customWidth="1"/>
    <col min="15623" max="15623" width="10" style="286" customWidth="1"/>
    <col min="15624" max="15624" width="15.7109375" style="286" customWidth="1"/>
    <col min="15625" max="15625" width="17" style="286" customWidth="1"/>
    <col min="15626" max="15626" width="12.5703125" style="286" customWidth="1"/>
    <col min="15627" max="15627" width="11.5703125" style="286" customWidth="1"/>
    <col min="15628" max="15872" width="9" style="286"/>
    <col min="15873" max="15873" width="4.140625" style="286" customWidth="1"/>
    <col min="15874" max="15874" width="4.28515625" style="286" customWidth="1"/>
    <col min="15875" max="15875" width="13.5703125" style="286" customWidth="1"/>
    <col min="15876" max="15876" width="65" style="286" customWidth="1"/>
    <col min="15877" max="15877" width="6.7109375" style="286" customWidth="1"/>
    <col min="15878" max="15878" width="8.42578125" style="286" customWidth="1"/>
    <col min="15879" max="15879" width="10" style="286" customWidth="1"/>
    <col min="15880" max="15880" width="15.7109375" style="286" customWidth="1"/>
    <col min="15881" max="15881" width="17" style="286" customWidth="1"/>
    <col min="15882" max="15882" width="12.5703125" style="286" customWidth="1"/>
    <col min="15883" max="15883" width="11.5703125" style="286" customWidth="1"/>
    <col min="15884" max="16128" width="9" style="286"/>
    <col min="16129" max="16129" width="4.140625" style="286" customWidth="1"/>
    <col min="16130" max="16130" width="4.28515625" style="286" customWidth="1"/>
    <col min="16131" max="16131" width="13.5703125" style="286" customWidth="1"/>
    <col min="16132" max="16132" width="65" style="286" customWidth="1"/>
    <col min="16133" max="16133" width="6.7109375" style="286" customWidth="1"/>
    <col min="16134" max="16134" width="8.42578125" style="286" customWidth="1"/>
    <col min="16135" max="16135" width="10" style="286" customWidth="1"/>
    <col min="16136" max="16136" width="15.7109375" style="286" customWidth="1"/>
    <col min="16137" max="16137" width="17" style="286" customWidth="1"/>
    <col min="16138" max="16138" width="12.5703125" style="286" customWidth="1"/>
    <col min="16139" max="16139" width="11.5703125" style="286" customWidth="1"/>
    <col min="16140" max="16384" width="9" style="286"/>
  </cols>
  <sheetData>
    <row r="1" spans="1:13" ht="20.25" customHeight="1">
      <c r="A1" s="186" t="s">
        <v>875</v>
      </c>
      <c r="B1" s="81"/>
      <c r="C1" s="81"/>
      <c r="D1" s="81"/>
      <c r="E1" s="81"/>
      <c r="F1" s="81"/>
      <c r="G1" s="81"/>
      <c r="H1" s="81"/>
    </row>
    <row r="2" spans="1:13" ht="13.5" customHeight="1">
      <c r="A2" s="218" t="s">
        <v>410</v>
      </c>
      <c r="B2" s="287"/>
      <c r="C2" s="287"/>
      <c r="D2" s="287"/>
      <c r="E2" s="82"/>
      <c r="F2" s="82"/>
      <c r="G2" s="81"/>
      <c r="H2" s="81"/>
    </row>
    <row r="3" spans="1:13" ht="12.75" customHeight="1">
      <c r="A3" s="218" t="s">
        <v>80</v>
      </c>
      <c r="B3" s="287"/>
      <c r="C3" s="287"/>
      <c r="D3" s="287"/>
      <c r="E3" s="82"/>
      <c r="F3" s="82"/>
      <c r="G3" s="81"/>
      <c r="H3" s="81"/>
    </row>
    <row r="4" spans="1:13" ht="12.75" customHeight="1">
      <c r="A4" s="82"/>
      <c r="B4" s="82"/>
      <c r="C4" s="82"/>
      <c r="D4" s="82"/>
      <c r="E4" s="82"/>
      <c r="F4" s="82"/>
      <c r="G4" s="81"/>
      <c r="H4" s="81"/>
    </row>
    <row r="5" spans="1:13" ht="24.75" customHeight="1">
      <c r="A5" s="83" t="s">
        <v>81</v>
      </c>
      <c r="B5" s="83" t="s">
        <v>82</v>
      </c>
      <c r="C5" s="83" t="s">
        <v>83</v>
      </c>
      <c r="D5" s="83" t="s">
        <v>84</v>
      </c>
      <c r="E5" s="83" t="s">
        <v>85</v>
      </c>
      <c r="F5" s="83" t="s">
        <v>86</v>
      </c>
      <c r="G5" s="83" t="s">
        <v>87</v>
      </c>
      <c r="H5" s="83" t="s">
        <v>17</v>
      </c>
      <c r="I5" s="83" t="s">
        <v>39</v>
      </c>
    </row>
    <row r="6" spans="1:13" ht="12.75" customHeight="1">
      <c r="A6" s="83" t="s">
        <v>88</v>
      </c>
      <c r="B6" s="83" t="s">
        <v>89</v>
      </c>
      <c r="C6" s="83" t="s">
        <v>90</v>
      </c>
      <c r="D6" s="83" t="s">
        <v>91</v>
      </c>
      <c r="E6" s="83" t="s">
        <v>92</v>
      </c>
      <c r="F6" s="83" t="s">
        <v>93</v>
      </c>
      <c r="G6" s="83" t="s">
        <v>94</v>
      </c>
      <c r="H6" s="83">
        <v>8</v>
      </c>
      <c r="I6" s="83">
        <v>9</v>
      </c>
    </row>
    <row r="7" spans="1:13" ht="21" customHeight="1">
      <c r="A7" s="290"/>
      <c r="B7" s="291"/>
      <c r="C7" s="487" t="s">
        <v>95</v>
      </c>
      <c r="D7" s="487" t="s">
        <v>96</v>
      </c>
      <c r="E7" s="291"/>
      <c r="F7" s="292"/>
      <c r="G7" s="1020"/>
      <c r="H7" s="1020">
        <f>H8</f>
        <v>0</v>
      </c>
      <c r="J7" s="294"/>
    </row>
    <row r="8" spans="1:13" s="473" customFormat="1" ht="13.5" customHeight="1">
      <c r="A8" s="661"/>
      <c r="B8" s="656"/>
      <c r="C8" s="656" t="s">
        <v>97</v>
      </c>
      <c r="D8" s="656" t="s">
        <v>98</v>
      </c>
      <c r="E8" s="656"/>
      <c r="F8" s="657"/>
      <c r="G8" s="1021"/>
      <c r="H8" s="1021">
        <f>SUM(H9:H11)</f>
        <v>0</v>
      </c>
      <c r="I8" s="641"/>
      <c r="J8" s="1022"/>
      <c r="M8" s="637"/>
    </row>
    <row r="9" spans="1:13" s="1032" customFormat="1" ht="27" customHeight="1">
      <c r="A9" s="1023">
        <v>1</v>
      </c>
      <c r="B9" s="1024">
        <v>210</v>
      </c>
      <c r="C9" s="1024" t="s">
        <v>99</v>
      </c>
      <c r="D9" s="1025" t="s">
        <v>100</v>
      </c>
      <c r="E9" s="1024" t="s">
        <v>42</v>
      </c>
      <c r="F9" s="1026">
        <f>SUM(F10)</f>
        <v>1</v>
      </c>
      <c r="G9" s="1027" t="s">
        <v>880</v>
      </c>
      <c r="H9" s="1028"/>
      <c r="I9" s="1029" t="s">
        <v>624</v>
      </c>
      <c r="J9" s="1030"/>
      <c r="K9" s="1031"/>
      <c r="L9" s="1031"/>
    </row>
    <row r="10" spans="1:13" s="1032" customFormat="1" ht="108" customHeight="1">
      <c r="A10" s="1033"/>
      <c r="B10" s="1034"/>
      <c r="C10" s="1034"/>
      <c r="D10" s="1035" t="s">
        <v>101</v>
      </c>
      <c r="E10" s="1034"/>
      <c r="F10" s="1036">
        <v>1</v>
      </c>
      <c r="G10" s="1037"/>
      <c r="H10" s="1038"/>
      <c r="I10" s="1039"/>
      <c r="J10" s="1040"/>
      <c r="K10" s="1041"/>
      <c r="L10" s="1041"/>
    </row>
    <row r="11" spans="1:13" s="473" customFormat="1" ht="13.5" customHeight="1">
      <c r="A11" s="661"/>
      <c r="B11" s="656"/>
      <c r="C11" s="656"/>
      <c r="D11" s="1042" t="s">
        <v>633</v>
      </c>
      <c r="E11" s="1034"/>
      <c r="F11" s="1036"/>
      <c r="G11" s="1021"/>
      <c r="H11" s="1021"/>
      <c r="I11" s="641"/>
      <c r="J11" s="660"/>
    </row>
    <row r="12" spans="1:13" ht="21" customHeight="1">
      <c r="A12" s="441"/>
      <c r="B12" s="442"/>
      <c r="C12" s="442"/>
      <c r="D12" s="442" t="s">
        <v>19</v>
      </c>
      <c r="E12" s="442"/>
      <c r="F12" s="443"/>
      <c r="G12" s="444"/>
      <c r="H12" s="444">
        <f>H7</f>
        <v>0</v>
      </c>
    </row>
    <row r="14" spans="1:13" ht="13.5" customHeight="1">
      <c r="A14" s="445" t="s">
        <v>102</v>
      </c>
      <c r="B14" s="446"/>
      <c r="C14" s="447"/>
      <c r="D14" s="448" t="s">
        <v>29</v>
      </c>
      <c r="E14" s="449"/>
      <c r="F14" s="450"/>
      <c r="G14" s="451"/>
      <c r="H14" s="452">
        <f>H12</f>
        <v>0</v>
      </c>
    </row>
    <row r="15" spans="1:13" ht="13.5" customHeight="1">
      <c r="A15" s="453"/>
      <c r="B15" s="454"/>
      <c r="C15" s="454"/>
      <c r="D15" s="455"/>
      <c r="E15" s="456"/>
      <c r="F15" s="457"/>
      <c r="G15" s="458"/>
      <c r="H15" s="459"/>
    </row>
    <row r="16" spans="1:13" s="279" customFormat="1" ht="11.25">
      <c r="A16" s="279" t="s">
        <v>31</v>
      </c>
    </row>
    <row r="17" spans="1:9" s="279" customFormat="1" ht="23.45" customHeight="1">
      <c r="A17" s="281" t="s">
        <v>103</v>
      </c>
      <c r="B17" s="460"/>
      <c r="C17" s="460"/>
      <c r="D17" s="460"/>
      <c r="E17" s="460"/>
      <c r="F17" s="460"/>
      <c r="G17" s="460"/>
    </row>
    <row r="18" spans="1:9" s="279" customFormat="1" ht="93.75" customHeight="1">
      <c r="A18" s="281" t="s">
        <v>104</v>
      </c>
      <c r="B18" s="224"/>
      <c r="C18" s="224"/>
      <c r="D18" s="224"/>
      <c r="E18" s="224"/>
      <c r="F18" s="224"/>
      <c r="G18" s="224"/>
    </row>
    <row r="19" spans="1:9" s="462" customFormat="1" ht="13.5" customHeight="1">
      <c r="A19" s="281" t="s">
        <v>78</v>
      </c>
      <c r="B19" s="460"/>
      <c r="C19" s="460"/>
      <c r="D19" s="460"/>
      <c r="E19" s="460"/>
      <c r="F19" s="460"/>
      <c r="G19" s="460"/>
      <c r="H19" s="461"/>
      <c r="I19" s="461"/>
    </row>
    <row r="20" spans="1:9" s="462" customFormat="1" ht="13.5" customHeight="1">
      <c r="A20" s="281" t="s">
        <v>79</v>
      </c>
      <c r="B20" s="460"/>
      <c r="C20" s="460"/>
      <c r="D20" s="460"/>
      <c r="E20" s="460"/>
      <c r="F20" s="460"/>
      <c r="G20" s="460"/>
      <c r="H20" s="461"/>
      <c r="I20" s="461"/>
    </row>
    <row r="21" spans="1:9" s="462" customFormat="1" ht="13.5" customHeight="1">
      <c r="A21" s="1043"/>
      <c r="B21" s="1044"/>
      <c r="C21" s="1044"/>
      <c r="D21" s="1044"/>
      <c r="E21" s="1044"/>
      <c r="F21" s="1044"/>
      <c r="G21" s="1044"/>
      <c r="H21" s="461"/>
      <c r="I21" s="461"/>
    </row>
  </sheetData>
  <sheetProtection algorithmName="SHA-512" hashValue="1/O92PcmTX7mcyfZih4XHm/79flEgN3l1YLDv7bSxA8P8ItCOMJD9qg5smZTD/szkt7mwyufiIzHiMalNxM10w==" saltValue="88TPficSqtMMPfOhlvX1Ow==" spinCount="100000" sheet="1" objects="1" scenarios="1"/>
  <mergeCells count="8">
    <mergeCell ref="A20:G20"/>
    <mergeCell ref="A2:D2"/>
    <mergeCell ref="A3:D3"/>
    <mergeCell ref="A14:C14"/>
    <mergeCell ref="A17:G17"/>
    <mergeCell ref="A18:G18"/>
    <mergeCell ref="A19:G19"/>
    <mergeCell ref="G9:H9"/>
  </mergeCells>
  <printOptions horizontalCentered="1"/>
  <pageMargins left="0.39370078740157483" right="0.39370078740157483" top="0.59055118110236227" bottom="0.19685039370078741" header="0" footer="0"/>
  <pageSetup paperSize="9" scale="65" fitToHeight="99" orientation="portrait" r:id="rId1"/>
  <headerFooter alignWithMargins="0"/>
  <rowBreaks count="1" manualBreakCount="1">
    <brk id="1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22</vt:i4>
      </vt:variant>
    </vt:vector>
  </HeadingPairs>
  <TitlesOfParts>
    <vt:vector size="33" baseType="lpstr">
      <vt:lpstr>KL</vt:lpstr>
      <vt:lpstr>VRN</vt:lpstr>
      <vt:lpstr>SO 01 - RD + KŮLNA - BP</vt:lpstr>
      <vt:lpstr>SO 01 - ODPOJENÍ OD VODOVODU</vt:lpstr>
      <vt:lpstr>SO 01 - ODPOJENÍ OD KANALIZACE</vt:lpstr>
      <vt:lpstr>SO 01 - ODPOJENÍ OD PLYNOVODU</vt:lpstr>
      <vt:lpstr>SO 02 - ALTÁN - BP</vt:lpstr>
      <vt:lpstr>SO 02 - ODPOJENÍ OD SILOV. VED.</vt:lpstr>
      <vt:lpstr>SO 03 - VČELÍN - BP</vt:lpstr>
      <vt:lpstr>ZPEVNĚNÉ PLOCHY + SADOVKY - BP</vt:lpstr>
      <vt:lpstr>PŘELOŽKA VEDENÍ NN</vt:lpstr>
      <vt:lpstr>KL!CelkemObjekty</vt:lpstr>
      <vt:lpstr>KL!dadresa</vt:lpstr>
      <vt:lpstr>KL!NazevObjektu</vt:lpstr>
      <vt:lpstr>KL!NazevStavby</vt:lpstr>
      <vt:lpstr>KL!Objednatel</vt:lpstr>
      <vt:lpstr>KL!Objekt</vt:lpstr>
      <vt:lpstr>KL!Oblast_tisku</vt:lpstr>
      <vt:lpstr>'PŘELOŽKA VEDENÍ NN'!Oblast_tisku</vt:lpstr>
      <vt:lpstr>'SO 01 - ODPOJENÍ OD KANALIZACE'!Oblast_tisku</vt:lpstr>
      <vt:lpstr>'SO 01 - ODPOJENÍ OD PLYNOVODU'!Oblast_tisku</vt:lpstr>
      <vt:lpstr>'SO 01 - ODPOJENÍ OD VODOVODU'!Oblast_tisku</vt:lpstr>
      <vt:lpstr>'SO 01 - RD + KŮLNA - BP'!Oblast_tisku</vt:lpstr>
      <vt:lpstr>'SO 02 - ALTÁN - BP'!Oblast_tisku</vt:lpstr>
      <vt:lpstr>'SO 02 - ODPOJENÍ OD SILOV. VED.'!Oblast_tisku</vt:lpstr>
      <vt:lpstr>'SO 03 - VČELÍN - BP'!Oblast_tisku</vt:lpstr>
      <vt:lpstr>VRN!Oblast_tisku</vt:lpstr>
      <vt:lpstr>'ZPEVNĚNÉ PLOCHY + SADOVKY - BP'!Oblast_tisku</vt:lpstr>
      <vt:lpstr>KL!onazev</vt:lpstr>
      <vt:lpstr>KL!SazbaDPH1</vt:lpstr>
      <vt:lpstr>KL!SazbaDPH2</vt:lpstr>
      <vt:lpstr>KL!StavbaCelkem</vt:lpstr>
      <vt:lpstr>KL!Zhotovitel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kureckap</dc:creator>
  <cp:lastModifiedBy>Kurečka Petr</cp:lastModifiedBy>
  <cp:lastPrinted>2021-08-02T07:15:43Z</cp:lastPrinted>
  <dcterms:created xsi:type="dcterms:W3CDTF">2021-01-27T06:52:21Z</dcterms:created>
  <dcterms:modified xsi:type="dcterms:W3CDTF">2023-11-23T07:10:21Z</dcterms:modified>
</cp:coreProperties>
</file>