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2795" yWindow="315" windowWidth="13425" windowHeight="12255" activeTab="0"/>
  </bookViews>
  <sheets>
    <sheet name="Rekapitulace stavby" sheetId="1" r:id="rId1"/>
    <sheet name="Zatepl.střechy Ubytovna" sheetId="2" r:id="rId2"/>
  </sheets>
  <definedNames>
    <definedName name="_xlnm.Print_Area" localSheetId="0">'Rekapitulace stavby'!$C$4:$AP$70,'Rekapitulace stavby'!$C$76:$AP$90</definedName>
    <definedName name="_xlnm.Print_Titles" localSheetId="0">'Rekapitulace stavby'!$85:$85</definedName>
    <definedName name="_xlnm.Print_Titles" localSheetId="1">'Zatepl.střechy Ubytovna'!$85:$85</definedName>
  </definedNames>
  <calcPr calcId="145621"/>
</workbook>
</file>

<file path=xl/sharedStrings.xml><?xml version="1.0" encoding="utf-8"?>
<sst xmlns="http://schemas.openxmlformats.org/spreadsheetml/2006/main" count="625" uniqueCount="182">
  <si>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</si>
  <si>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</si>
  <si>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</si>
  <si>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</si>
  <si>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</si>
  <si>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</si>
  <si>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</si>
  <si>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</si>
  <si>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</si>
  <si>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</si>
  <si>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</si>
  <si>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</si>
  <si>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</si>
  <si>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</si>
  <si>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</si>
  <si>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</si>
  <si>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</si>
  <si>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</si>
  <si>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</si>
  <si>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</si>
  <si>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</si>
  <si>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</si>
  <si>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</si>
  <si>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</si>
  <si>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</si>
  <si>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</si>
  <si>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</si>
  <si>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</si>
  <si>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</si>
  <si>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</si>
  <si>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</si>
  <si>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</si>
  <si>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</si>
  <si>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</si>
  <si>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</si>
  <si>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</si>
  <si>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</si>
  <si>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</si>
  <si>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</si>
  <si>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</si>
  <si>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</si>
  <si>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</si>
  <si>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</si>
  <si>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</si>
  <si>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</si>
  <si>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</si>
  <si>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</si>
  <si>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</si>
  <si>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</si>
  <si>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</si>
  <si>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</si>
  <si>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</si>
  <si>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</si>
  <si>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</si>
  <si>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</si>
  <si>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</si>
  <si>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</si>
  <si>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</si>
  <si>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</si>
  <si>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</si>
  <si>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</si>
  <si>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</si>
  <si>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</si>
  <si>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</si>
  <si>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</si>
  <si>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</si>
  <si>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</si>
  <si>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</si>
  <si>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</si>
  <si>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</si>
  <si>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</si>
  <si>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</si>
  <si>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{ac4b0eff-dd6d-4db8-87c7-723fea69a6ae}</t>
  </si>
  <si>
    <t>{00000000-0000-0000-0000-000000000000}</t>
  </si>
  <si>
    <t>/</t>
  </si>
  <si>
    <t>1</t>
  </si>
  <si>
    <t>{168eba4e-4f08-4899-a8fa-8d5749110006}</t>
  </si>
  <si>
    <t>Procent. zadání
[% nákladů rozpočtu]</t>
  </si>
  <si>
    <t>Zařazení nákladů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</si>
  <si>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</si>
  <si>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</si>
  <si>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</si>
  <si>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</si>
  <si>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</si>
  <si>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</si>
  <si>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</si>
  <si>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</si>
  <si>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</si>
  <si>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Cena celkem [CZK]</t>
  </si>
  <si>
    <t>-1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</si>
  <si>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</si>
  <si>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</si>
  <si>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</si>
  <si>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</si>
  <si>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</si>
  <si>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</si>
  <si>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</si>
  <si>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</si>
  <si>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</si>
  <si>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</si>
  <si>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</si>
  <si>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</si>
  <si>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</si>
  <si>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</si>
  <si>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</si>
  <si>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</si>
  <si>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m3</t>
  </si>
  <si>
    <t>4</t>
  </si>
  <si>
    <t>-1656789075</t>
  </si>
  <si>
    <t>-180395780</t>
  </si>
  <si>
    <t>M</t>
  </si>
  <si>
    <t>8</t>
  </si>
  <si>
    <t>-341232751</t>
  </si>
  <si>
    <t>1923287226</t>
  </si>
  <si>
    <t>-1633225737</t>
  </si>
  <si>
    <t>kpl</t>
  </si>
  <si>
    <t>1355157038</t>
  </si>
  <si>
    <t>1450479658</t>
  </si>
  <si>
    <t>54452993</t>
  </si>
  <si>
    <t>803067929</t>
  </si>
  <si>
    <t>26825570</t>
  </si>
  <si>
    <t>864934172</t>
  </si>
  <si>
    <t>-1055571571</t>
  </si>
  <si>
    <t>2104386212</t>
  </si>
  <si>
    <t>348382217</t>
  </si>
  <si>
    <t>1018017497</t>
  </si>
  <si>
    <t>-222529318</t>
  </si>
  <si>
    <t>m2</t>
  </si>
  <si>
    <t xml:space="preserve">Objednatel:  ZOO Dvůr Králové a.s. </t>
  </si>
  <si>
    <t xml:space="preserve">Místo:  ZOO Dvůr Králové a.s. </t>
  </si>
  <si>
    <t xml:space="preserve">Datum: </t>
  </si>
  <si>
    <t>Montáž tepelné izolace</t>
  </si>
  <si>
    <t>Zpětná montáž a doplnění hromosvodu</t>
  </si>
  <si>
    <t>Spojovací a těsnící materiál</t>
  </si>
  <si>
    <t>Odvoz, uložení a manipulace s odpadem</t>
  </si>
  <si>
    <t>Svislá a vodorovná doprava, přesun hmot</t>
  </si>
  <si>
    <t>Přesun hmot</t>
  </si>
  <si>
    <t>m</t>
  </si>
  <si>
    <t>ks</t>
  </si>
  <si>
    <t>%</t>
  </si>
  <si>
    <t>Zateplení střechy-Ubytovna na st.p.č. 4193, k.ú. Dvůr Králové nad Labem</t>
  </si>
  <si>
    <t xml:space="preserve">Demontáž hromosvodu </t>
  </si>
  <si>
    <t>Demontáž žlabového systému a háků do suti</t>
  </si>
  <si>
    <t>Demontáž svodového systému do suti</t>
  </si>
  <si>
    <t>Prodloužení světlovodu D 250mm</t>
  </si>
  <si>
    <t>Prodloužení světlovodu D 350mm</t>
  </si>
  <si>
    <t>(0,3+0,3)*13,7*2*0,05 (tl.50)*1,1(prořez)=0,90m3</t>
  </si>
  <si>
    <t>EPS 100S - 100 mm</t>
  </si>
  <si>
    <t>36,5*13,7*2+0,6*13,7*2=1016,54m2</t>
  </si>
  <si>
    <t>XPS - 50 mm (boky a horní líc atik)</t>
  </si>
  <si>
    <t>D+M Seperace-geotextilie min. 300 g/m2</t>
  </si>
  <si>
    <t>D+M OSB 25 mm PD (horní líc atik+okapní hrana)</t>
  </si>
  <si>
    <t xml:space="preserve">0,3*13,7*2+0,625*36,8*2=54,22m2 </t>
  </si>
  <si>
    <t>D+M Střešní krytina PVC 1,5 mm sv. šedá</t>
  </si>
  <si>
    <t>D+M Oplechování Viplanyl r.š. 100 mm</t>
  </si>
  <si>
    <t>D+M Oplechování Viplanyl r.š. 250 mm (okapní hrany)</t>
  </si>
  <si>
    <t>Střešní kotevní systém teleskopický 250 mm (pro tl. TI 200mm)</t>
  </si>
  <si>
    <t>Střešní kotevní systém teleskopický 120 mm (pro horní líc atiky)</t>
  </si>
  <si>
    <t>Střešní kotevní systém100 mm (pro bok atiky)</t>
  </si>
  <si>
    <t>Střešní kotevní systém 60 mm (pro výlez, komíny, ukotvení fólie bez podkladní tepelné izolace)</t>
  </si>
  <si>
    <t>13,7*36,5+(0,3+0,3)*13,7*2= 516,49m2 + (0,85+1,25)*2+0,9*4+0,5*4=526,29m2+13,2 světlovody a prostupy = 539,49m2</t>
  </si>
  <si>
    <t>Opracování prostupů D 115 mm</t>
  </si>
  <si>
    <t>Opracování prostupů D 30 mm</t>
  </si>
  <si>
    <t>D+M Kabelový prostup D 75 mm</t>
  </si>
  <si>
    <t>0,3*2+0,3*2+13,7*2=28,6</t>
  </si>
  <si>
    <t>D+M Maska Lindab hnědý r.š. 305 mm</t>
  </si>
  <si>
    <t>D+M Závětrná lišta Lindab hnědý r.š. 210 mm</t>
  </si>
  <si>
    <t>D+M Žlabový hák Lindab r.š. 330 mm</t>
  </si>
  <si>
    <t>D+M Žlabový systém Lindab hnědý r.š. 330 mm</t>
  </si>
  <si>
    <t>D+M Svodový systém Lindab hnědý D 100 mm</t>
  </si>
  <si>
    <t>Pomocné technické zařízení (vrátek, jeřáb, plošina,…)</t>
  </si>
  <si>
    <t>Demontáž, dodávka a montáž poklopu výlezu</t>
  </si>
  <si>
    <t>Demontáž oplechování atik do suti</t>
  </si>
  <si>
    <t>13,7*2</t>
  </si>
  <si>
    <t>Očištění stávající krytiny</t>
  </si>
  <si>
    <t>13,7*36,5=500,05</t>
  </si>
  <si>
    <t>36,5*2</t>
  </si>
  <si>
    <t>2*36,5</t>
  </si>
  <si>
    <t>13,7*3*2+(0,85+1,25)*2*2+0,9*4*3+0,45*4*2+0,3*2*2=106,2m</t>
  </si>
  <si>
    <t>500,05*7</t>
  </si>
  <si>
    <t xml:space="preserve">(13,7*36,5) * 0,2 (tl.200) * 1,05 (prořez)= 105,01m3 </t>
  </si>
  <si>
    <t xml:space="preserve">ZOO Dvůr Králové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</si>
</sst>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166" fontId="29" fillId="0" borderId="11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ill="1"/>
    <xf numFmtId="0" fontId="0" fillId="0" borderId="0" xfId="0" applyFont="1" applyBorder="1" applyAlignment="1" applyProtection="1">
      <alignment vertical="center"/>
      <protection/>
    </xf>
    <xf numFmtId="0" fontId="0" fillId="5" borderId="0" xfId="0" applyFill="1" applyBorder="1" applyProtection="1"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>
      <protection/>
    </xf>
    <xf numFmtId="0" fontId="0" fillId="5" borderId="0" xfId="0" applyFont="1" applyFill="1" applyBorder="1" applyAlignment="1" applyProtection="1">
      <alignment vertical="center"/>
      <protection locked="0"/>
    </xf>
    <xf numFmtId="14" fontId="3" fillId="5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7" borderId="24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4" fontId="23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5" borderId="0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1"/>
  <sheetViews>
    <sheetView showGridLines="0" tabSelected="1" workbookViewId="0" topLeftCell="A1">
      <pane ySplit="1" topLeftCell="A2" activePane="bottomLeft" state="frozen"/>
      <selection pane="bottomLeft" activeCell="AN11" sqref="AN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8" t="s">
        <v>0</v>
      </c>
      <c r="B1" s="9"/>
      <c r="C1" s="9"/>
      <c r="D1" s="10" t="s">
        <v>1</v>
      </c>
      <c r="E1" s="9"/>
      <c r="F1" s="9"/>
      <c r="G1" s="9"/>
      <c r="H1" s="9"/>
      <c r="I1" s="9"/>
      <c r="J1" s="9"/>
      <c r="K1" s="11" t="s">
        <v>2</v>
      </c>
      <c r="L1" s="11"/>
      <c r="M1" s="11"/>
      <c r="N1" s="11"/>
      <c r="O1" s="11"/>
      <c r="P1" s="11"/>
      <c r="Q1" s="11"/>
      <c r="R1" s="11"/>
      <c r="S1" s="11"/>
      <c r="T1" s="9"/>
      <c r="U1" s="9"/>
      <c r="V1" s="9"/>
      <c r="W1" s="11" t="s">
        <v>3</v>
      </c>
      <c r="X1" s="11"/>
      <c r="Y1" s="11"/>
      <c r="Z1" s="11"/>
      <c r="AA1" s="11"/>
      <c r="AB1" s="11"/>
      <c r="AC1" s="11"/>
      <c r="AD1" s="11"/>
      <c r="AE1" s="11"/>
      <c r="AF1" s="11"/>
      <c r="AG1" s="9"/>
      <c r="AH1" s="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 t="s">
        <v>4</v>
      </c>
      <c r="BB1" s="13" t="s">
        <v>5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4" t="s">
        <v>6</v>
      </c>
      <c r="BU1" s="14" t="s">
        <v>6</v>
      </c>
    </row>
    <row r="2" spans="3:72" ht="36.95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6" t="s">
        <v>9</v>
      </c>
      <c r="BT2" s="16" t="s">
        <v>10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2:71" ht="36.95" customHeight="1">
      <c r="B4" s="20"/>
      <c r="C4" s="178" t="s">
        <v>12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1"/>
      <c r="AS4" s="15" t="s">
        <v>13</v>
      </c>
      <c r="BS4" s="16" t="s">
        <v>14</v>
      </c>
    </row>
    <row r="5" spans="2:71" ht="14.45" customHeight="1">
      <c r="B5" s="20"/>
      <c r="C5" s="22"/>
      <c r="D5" s="23" t="s">
        <v>15</v>
      </c>
      <c r="E5" s="22"/>
      <c r="F5" s="22"/>
      <c r="G5" s="22"/>
      <c r="H5" s="22"/>
      <c r="I5" s="22"/>
      <c r="J5" s="22"/>
      <c r="K5" s="206">
        <v>1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22"/>
      <c r="AQ5" s="21"/>
      <c r="BS5" s="16" t="s">
        <v>9</v>
      </c>
    </row>
    <row r="6" spans="2:71" ht="36.95" customHeight="1">
      <c r="B6" s="20"/>
      <c r="C6" s="22"/>
      <c r="D6" s="25" t="s">
        <v>16</v>
      </c>
      <c r="E6" s="22"/>
      <c r="F6" s="22"/>
      <c r="G6" s="22"/>
      <c r="H6" s="22"/>
      <c r="I6" s="22"/>
      <c r="J6" s="22"/>
      <c r="K6" s="207" t="s">
        <v>140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22"/>
      <c r="AQ6" s="21"/>
      <c r="BS6" s="16" t="s">
        <v>9</v>
      </c>
    </row>
    <row r="7" spans="2:71" ht="14.45" customHeight="1">
      <c r="B7" s="20"/>
      <c r="C7" s="22"/>
      <c r="D7" s="26" t="s">
        <v>17</v>
      </c>
      <c r="E7" s="22"/>
      <c r="F7" s="22"/>
      <c r="G7" s="22"/>
      <c r="H7" s="22"/>
      <c r="I7" s="22"/>
      <c r="J7" s="22"/>
      <c r="K7" s="24" t="s">
        <v>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6" t="s">
        <v>18</v>
      </c>
      <c r="AL7" s="22"/>
      <c r="AM7" s="22"/>
      <c r="AN7" s="24" t="s">
        <v>5</v>
      </c>
      <c r="AO7" s="22"/>
      <c r="AP7" s="22"/>
      <c r="AQ7" s="21"/>
      <c r="BS7" s="16" t="s">
        <v>9</v>
      </c>
    </row>
    <row r="8" spans="2:71" ht="14.45" customHeight="1">
      <c r="B8" s="20"/>
      <c r="C8" s="22"/>
      <c r="D8" s="26" t="s">
        <v>129</v>
      </c>
      <c r="E8" s="22"/>
      <c r="F8" s="22"/>
      <c r="G8" s="105" t="s">
        <v>20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6" t="s">
        <v>130</v>
      </c>
      <c r="AL8" s="22"/>
      <c r="AM8" s="173"/>
      <c r="AN8" s="176"/>
      <c r="AO8" s="22"/>
      <c r="AP8" s="22"/>
      <c r="AQ8" s="21"/>
      <c r="BS8" s="16" t="s">
        <v>9</v>
      </c>
    </row>
    <row r="9" spans="2:71" ht="14.45" customHeight="1">
      <c r="B9" s="2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1"/>
      <c r="BS9" s="16" t="s">
        <v>9</v>
      </c>
    </row>
    <row r="10" spans="2:71" ht="14.45" customHeight="1">
      <c r="B10" s="20"/>
      <c r="C10" s="22"/>
      <c r="D10" s="26" t="s">
        <v>128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6" t="s">
        <v>23</v>
      </c>
      <c r="AL10" s="22"/>
      <c r="AM10" s="22"/>
      <c r="AN10" s="24" t="s">
        <v>5</v>
      </c>
      <c r="AO10" s="22"/>
      <c r="AP10" s="22"/>
      <c r="AQ10" s="21"/>
      <c r="BS10" s="16" t="s">
        <v>9</v>
      </c>
    </row>
    <row r="11" spans="2:71" ht="18.4" customHeight="1">
      <c r="B11" s="20"/>
      <c r="C11" s="22"/>
      <c r="D11" s="22"/>
      <c r="E11" s="24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6" t="s">
        <v>24</v>
      </c>
      <c r="AL11" s="22"/>
      <c r="AM11" s="22"/>
      <c r="AN11" s="24" t="s">
        <v>5</v>
      </c>
      <c r="AO11" s="22"/>
      <c r="AP11" s="22"/>
      <c r="AQ11" s="21"/>
      <c r="BS11" s="16" t="s">
        <v>9</v>
      </c>
    </row>
    <row r="12" spans="2:71" ht="6.95" customHeight="1"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1"/>
      <c r="BS12" s="16" t="s">
        <v>9</v>
      </c>
    </row>
    <row r="13" spans="2:71" ht="14.45" customHeight="1">
      <c r="B13" s="20"/>
      <c r="C13" s="22"/>
      <c r="D13" s="26" t="s">
        <v>25</v>
      </c>
      <c r="E13" s="22"/>
      <c r="F13" s="22"/>
      <c r="G13" s="22"/>
      <c r="H13" s="22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6" t="s">
        <v>23</v>
      </c>
      <c r="AL13" s="173"/>
      <c r="AM13" s="174"/>
      <c r="AN13" s="172" t="s">
        <v>5</v>
      </c>
      <c r="AO13" s="22"/>
      <c r="AP13" s="22"/>
      <c r="AQ13" s="21"/>
      <c r="BS13" s="16" t="s">
        <v>9</v>
      </c>
    </row>
    <row r="14" spans="2:71" ht="15">
      <c r="B14" s="20"/>
      <c r="C14" s="22"/>
      <c r="D14" s="22"/>
      <c r="E14" s="24" t="s">
        <v>20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6" t="s">
        <v>24</v>
      </c>
      <c r="AL14" s="22"/>
      <c r="AM14" s="174"/>
      <c r="AN14" s="172" t="s">
        <v>5</v>
      </c>
      <c r="AO14" s="22"/>
      <c r="AP14" s="22"/>
      <c r="AQ14" s="21"/>
      <c r="BS14" s="16" t="s">
        <v>9</v>
      </c>
    </row>
    <row r="15" spans="2:71" ht="6.95" customHeight="1"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1"/>
      <c r="BS15" s="16" t="s">
        <v>6</v>
      </c>
    </row>
    <row r="16" spans="2:71" ht="14.45" customHeight="1">
      <c r="B16" s="20"/>
      <c r="C16" s="22"/>
      <c r="D16" s="26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6" t="s">
        <v>23</v>
      </c>
      <c r="AL16" s="22"/>
      <c r="AM16" s="22"/>
      <c r="AN16" s="24" t="s">
        <v>5</v>
      </c>
      <c r="AO16" s="22"/>
      <c r="AP16" s="22"/>
      <c r="AQ16" s="21"/>
      <c r="BS16" s="16" t="s">
        <v>6</v>
      </c>
    </row>
    <row r="17" spans="2:71" ht="18.4" customHeight="1">
      <c r="B17" s="20"/>
      <c r="C17" s="22"/>
      <c r="D17" s="22"/>
      <c r="E17" s="24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6" t="s">
        <v>24</v>
      </c>
      <c r="AL17" s="22"/>
      <c r="AM17" s="22"/>
      <c r="AN17" s="24" t="s">
        <v>5</v>
      </c>
      <c r="AO17" s="22"/>
      <c r="AP17" s="22"/>
      <c r="AQ17" s="21"/>
      <c r="BS17" s="16" t="s">
        <v>27</v>
      </c>
    </row>
    <row r="18" spans="2:71" ht="6.95" customHeight="1"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1"/>
      <c r="BS18" s="16" t="s">
        <v>9</v>
      </c>
    </row>
    <row r="19" spans="2:71" ht="14.45" customHeight="1">
      <c r="B19" s="20"/>
      <c r="C19" s="22"/>
      <c r="D19" s="26" t="s">
        <v>28</v>
      </c>
      <c r="E19" s="22"/>
      <c r="F19" s="22"/>
      <c r="G19" s="22"/>
      <c r="H19" s="22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6" t="s">
        <v>23</v>
      </c>
      <c r="AL19" s="22"/>
      <c r="AM19" s="22"/>
      <c r="AN19" s="24" t="s">
        <v>5</v>
      </c>
      <c r="AO19" s="22"/>
      <c r="AP19" s="22"/>
      <c r="AQ19" s="21"/>
      <c r="BS19" s="16" t="s">
        <v>9</v>
      </c>
    </row>
    <row r="20" spans="2:43" ht="18.4" customHeight="1">
      <c r="B20" s="20"/>
      <c r="C20" s="22"/>
      <c r="D20" s="22"/>
      <c r="E20" s="24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 t="s">
        <v>24</v>
      </c>
      <c r="AL20" s="22"/>
      <c r="AM20" s="22"/>
      <c r="AN20" s="24" t="s">
        <v>5</v>
      </c>
      <c r="AO20" s="22"/>
      <c r="AP20" s="22"/>
      <c r="AQ20" s="21"/>
    </row>
    <row r="21" spans="2:43" ht="6.95" customHeight="1"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1"/>
    </row>
    <row r="22" spans="2:43" ht="15">
      <c r="B22" s="20"/>
      <c r="C22" s="22"/>
      <c r="D22" s="26" t="s">
        <v>29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1"/>
    </row>
    <row r="23" spans="2:43" ht="16.5" customHeight="1">
      <c r="B23" s="20"/>
      <c r="C23" s="22"/>
      <c r="D23" s="22"/>
      <c r="E23" s="189" t="s">
        <v>5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2"/>
      <c r="AP23" s="22"/>
      <c r="AQ23" s="21"/>
    </row>
    <row r="24" spans="2:43" ht="6.95" customHeight="1"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1"/>
    </row>
    <row r="25" spans="2:43" ht="6.95" customHeight="1">
      <c r="B25" s="20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2"/>
      <c r="AQ25" s="21"/>
    </row>
    <row r="26" spans="2:43" ht="14.45" customHeight="1">
      <c r="B26" s="20"/>
      <c r="C26" s="22"/>
      <c r="D26" s="28" t="s">
        <v>30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90">
        <f>ROUND(AG87,2)</f>
        <v>0</v>
      </c>
      <c r="AL26" s="191"/>
      <c r="AM26" s="191"/>
      <c r="AN26" s="191"/>
      <c r="AO26" s="191"/>
      <c r="AP26" s="22"/>
      <c r="AQ26" s="21"/>
    </row>
    <row r="27" spans="2:43" ht="14.45" customHeight="1">
      <c r="B27" s="20"/>
      <c r="C27" s="22"/>
      <c r="D27" s="28" t="s">
        <v>31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90">
        <f>ROUND(AG90,2)</f>
        <v>0</v>
      </c>
      <c r="AL27" s="190"/>
      <c r="AM27" s="190"/>
      <c r="AN27" s="190"/>
      <c r="AO27" s="190"/>
      <c r="AP27" s="22"/>
      <c r="AQ27" s="21"/>
    </row>
    <row r="28" spans="2:43" s="1" customFormat="1" ht="6.9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43" s="1" customFormat="1" ht="25.9" customHeight="1">
      <c r="B29" s="29"/>
      <c r="C29" s="30"/>
      <c r="D29" s="32" t="s">
        <v>32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92">
        <f>ROUND(AK26+AK27,2)</f>
        <v>0</v>
      </c>
      <c r="AL29" s="193"/>
      <c r="AM29" s="193"/>
      <c r="AN29" s="193"/>
      <c r="AO29" s="193"/>
      <c r="AP29" s="30"/>
      <c r="AQ29" s="31"/>
    </row>
    <row r="30" spans="2:43" s="1" customFormat="1" ht="6.9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43" s="2" customFormat="1" ht="14.45" customHeight="1">
      <c r="B31" s="34"/>
      <c r="C31" s="35"/>
      <c r="D31" s="36" t="s">
        <v>33</v>
      </c>
      <c r="E31" s="35"/>
      <c r="F31" s="36" t="s">
        <v>34</v>
      </c>
      <c r="G31" s="35"/>
      <c r="H31" s="35"/>
      <c r="I31" s="35"/>
      <c r="J31" s="35"/>
      <c r="K31" s="35"/>
      <c r="L31" s="214">
        <v>0.21</v>
      </c>
      <c r="M31" s="195"/>
      <c r="N31" s="195"/>
      <c r="O31" s="195"/>
      <c r="P31" s="35"/>
      <c r="Q31" s="35"/>
      <c r="R31" s="35"/>
      <c r="S31" s="35"/>
      <c r="T31" s="37" t="s">
        <v>35</v>
      </c>
      <c r="U31" s="35"/>
      <c r="V31" s="35"/>
      <c r="W31" s="194">
        <f>AK29</f>
        <v>0</v>
      </c>
      <c r="X31" s="195"/>
      <c r="Y31" s="195"/>
      <c r="Z31" s="195"/>
      <c r="AA31" s="195"/>
      <c r="AB31" s="195"/>
      <c r="AC31" s="195"/>
      <c r="AD31" s="195"/>
      <c r="AE31" s="195"/>
      <c r="AF31" s="35"/>
      <c r="AG31" s="35"/>
      <c r="AH31" s="35"/>
      <c r="AI31" s="35"/>
      <c r="AJ31" s="35"/>
      <c r="AK31" s="194">
        <f>0.21*W31</f>
        <v>0</v>
      </c>
      <c r="AL31" s="195"/>
      <c r="AM31" s="195"/>
      <c r="AN31" s="195"/>
      <c r="AO31" s="195"/>
      <c r="AP31" s="35"/>
      <c r="AQ31" s="38"/>
    </row>
    <row r="32" spans="2:43" s="2" customFormat="1" ht="14.45" customHeight="1">
      <c r="B32" s="34"/>
      <c r="C32" s="35"/>
      <c r="D32" s="35"/>
      <c r="E32" s="35"/>
      <c r="F32" s="36" t="s">
        <v>36</v>
      </c>
      <c r="G32" s="35"/>
      <c r="H32" s="35"/>
      <c r="I32" s="35"/>
      <c r="J32" s="35"/>
      <c r="K32" s="35"/>
      <c r="L32" s="214">
        <v>0.15</v>
      </c>
      <c r="M32" s="195"/>
      <c r="N32" s="195"/>
      <c r="O32" s="195"/>
      <c r="P32" s="35"/>
      <c r="Q32" s="35"/>
      <c r="R32" s="35"/>
      <c r="S32" s="35"/>
      <c r="T32" s="37" t="s">
        <v>35</v>
      </c>
      <c r="U32" s="35"/>
      <c r="V32" s="35"/>
      <c r="W32" s="194"/>
      <c r="X32" s="195"/>
      <c r="Y32" s="195"/>
      <c r="Z32" s="195"/>
      <c r="AA32" s="195"/>
      <c r="AB32" s="195"/>
      <c r="AC32" s="195"/>
      <c r="AD32" s="195"/>
      <c r="AE32" s="195"/>
      <c r="AF32" s="35"/>
      <c r="AG32" s="35"/>
      <c r="AH32" s="35"/>
      <c r="AI32" s="35"/>
      <c r="AJ32" s="35"/>
      <c r="AK32" s="194"/>
      <c r="AL32" s="195"/>
      <c r="AM32" s="195"/>
      <c r="AN32" s="195"/>
      <c r="AO32" s="195"/>
      <c r="AP32" s="35"/>
      <c r="AQ32" s="38"/>
    </row>
    <row r="33" spans="2:43" s="2" customFormat="1" ht="14.45" customHeight="1" hidden="1">
      <c r="B33" s="34"/>
      <c r="C33" s="35"/>
      <c r="D33" s="35"/>
      <c r="E33" s="35"/>
      <c r="F33" s="36" t="s">
        <v>37</v>
      </c>
      <c r="G33" s="35"/>
      <c r="H33" s="35"/>
      <c r="I33" s="35"/>
      <c r="J33" s="35"/>
      <c r="K33" s="35"/>
      <c r="L33" s="214">
        <v>0.21</v>
      </c>
      <c r="M33" s="195"/>
      <c r="N33" s="195"/>
      <c r="O33" s="195"/>
      <c r="P33" s="35"/>
      <c r="Q33" s="35"/>
      <c r="R33" s="35"/>
      <c r="S33" s="35"/>
      <c r="T33" s="37" t="s">
        <v>35</v>
      </c>
      <c r="U33" s="35"/>
      <c r="V33" s="35"/>
      <c r="W33" s="194" t="e">
        <f>ROUND(BB87+SUM(#REF!),2)</f>
        <v>#REF!</v>
      </c>
      <c r="X33" s="195"/>
      <c r="Y33" s="195"/>
      <c r="Z33" s="195"/>
      <c r="AA33" s="195"/>
      <c r="AB33" s="195"/>
      <c r="AC33" s="195"/>
      <c r="AD33" s="195"/>
      <c r="AE33" s="195"/>
      <c r="AF33" s="35"/>
      <c r="AG33" s="35"/>
      <c r="AH33" s="35"/>
      <c r="AI33" s="35"/>
      <c r="AJ33" s="35"/>
      <c r="AK33" s="194">
        <v>0</v>
      </c>
      <c r="AL33" s="195"/>
      <c r="AM33" s="195"/>
      <c r="AN33" s="195"/>
      <c r="AO33" s="195"/>
      <c r="AP33" s="35"/>
      <c r="AQ33" s="38"/>
    </row>
    <row r="34" spans="2:43" s="2" customFormat="1" ht="14.45" customHeight="1" hidden="1">
      <c r="B34" s="34"/>
      <c r="C34" s="35"/>
      <c r="D34" s="35"/>
      <c r="E34" s="35"/>
      <c r="F34" s="36" t="s">
        <v>38</v>
      </c>
      <c r="G34" s="35"/>
      <c r="H34" s="35"/>
      <c r="I34" s="35"/>
      <c r="J34" s="35"/>
      <c r="K34" s="35"/>
      <c r="L34" s="214">
        <v>0.15</v>
      </c>
      <c r="M34" s="195"/>
      <c r="N34" s="195"/>
      <c r="O34" s="195"/>
      <c r="P34" s="35"/>
      <c r="Q34" s="35"/>
      <c r="R34" s="35"/>
      <c r="S34" s="35"/>
      <c r="T34" s="37" t="s">
        <v>35</v>
      </c>
      <c r="U34" s="35"/>
      <c r="V34" s="35"/>
      <c r="W34" s="194" t="e">
        <f>ROUND(BC87+SUM(#REF!),2)</f>
        <v>#REF!</v>
      </c>
      <c r="X34" s="195"/>
      <c r="Y34" s="195"/>
      <c r="Z34" s="195"/>
      <c r="AA34" s="195"/>
      <c r="AB34" s="195"/>
      <c r="AC34" s="195"/>
      <c r="AD34" s="195"/>
      <c r="AE34" s="195"/>
      <c r="AF34" s="35"/>
      <c r="AG34" s="35"/>
      <c r="AH34" s="35"/>
      <c r="AI34" s="35"/>
      <c r="AJ34" s="35"/>
      <c r="AK34" s="194">
        <v>0</v>
      </c>
      <c r="AL34" s="195"/>
      <c r="AM34" s="195"/>
      <c r="AN34" s="195"/>
      <c r="AO34" s="195"/>
      <c r="AP34" s="35"/>
      <c r="AQ34" s="38"/>
    </row>
    <row r="35" spans="2:43" s="2" customFormat="1" ht="14.45" customHeight="1" hidden="1">
      <c r="B35" s="34"/>
      <c r="C35" s="35"/>
      <c r="D35" s="35"/>
      <c r="E35" s="35"/>
      <c r="F35" s="36" t="s">
        <v>39</v>
      </c>
      <c r="G35" s="35"/>
      <c r="H35" s="35"/>
      <c r="I35" s="35"/>
      <c r="J35" s="35"/>
      <c r="K35" s="35"/>
      <c r="L35" s="214">
        <v>0</v>
      </c>
      <c r="M35" s="195"/>
      <c r="N35" s="195"/>
      <c r="O35" s="195"/>
      <c r="P35" s="35"/>
      <c r="Q35" s="35"/>
      <c r="R35" s="35"/>
      <c r="S35" s="35"/>
      <c r="T35" s="37" t="s">
        <v>35</v>
      </c>
      <c r="U35" s="35"/>
      <c r="V35" s="35"/>
      <c r="W35" s="194" t="e">
        <f>ROUND(BD87+SUM(#REF!),2)</f>
        <v>#REF!</v>
      </c>
      <c r="X35" s="195"/>
      <c r="Y35" s="195"/>
      <c r="Z35" s="195"/>
      <c r="AA35" s="195"/>
      <c r="AB35" s="195"/>
      <c r="AC35" s="195"/>
      <c r="AD35" s="195"/>
      <c r="AE35" s="195"/>
      <c r="AF35" s="35"/>
      <c r="AG35" s="35"/>
      <c r="AH35" s="35"/>
      <c r="AI35" s="35"/>
      <c r="AJ35" s="35"/>
      <c r="AK35" s="194">
        <v>0</v>
      </c>
      <c r="AL35" s="195"/>
      <c r="AM35" s="195"/>
      <c r="AN35" s="195"/>
      <c r="AO35" s="195"/>
      <c r="AP35" s="35"/>
      <c r="AQ35" s="38"/>
    </row>
    <row r="36" spans="2:43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9" customHeight="1">
      <c r="B37" s="29"/>
      <c r="C37" s="39"/>
      <c r="D37" s="40" t="s">
        <v>40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41</v>
      </c>
      <c r="U37" s="41"/>
      <c r="V37" s="41"/>
      <c r="W37" s="41"/>
      <c r="X37" s="210" t="s">
        <v>42</v>
      </c>
      <c r="Y37" s="211"/>
      <c r="Z37" s="211"/>
      <c r="AA37" s="211"/>
      <c r="AB37" s="211"/>
      <c r="AC37" s="41"/>
      <c r="AD37" s="41"/>
      <c r="AE37" s="41"/>
      <c r="AF37" s="41"/>
      <c r="AG37" s="41"/>
      <c r="AH37" s="41"/>
      <c r="AI37" s="41"/>
      <c r="AJ37" s="41"/>
      <c r="AK37" s="212">
        <f>AK31+AK29</f>
        <v>0</v>
      </c>
      <c r="AL37" s="211"/>
      <c r="AM37" s="211"/>
      <c r="AN37" s="211"/>
      <c r="AO37" s="213"/>
      <c r="AP37" s="39"/>
      <c r="AQ37" s="31"/>
    </row>
    <row r="38" spans="2:43" s="1" customFormat="1" ht="14.4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1"/>
    </row>
    <row r="40" spans="2:43" ht="13.5">
      <c r="B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1"/>
    </row>
    <row r="41" spans="2:43" ht="13.5"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1"/>
    </row>
    <row r="42" spans="2:43" ht="13.5"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1"/>
    </row>
    <row r="43" spans="2:43" ht="13.5">
      <c r="B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1"/>
    </row>
    <row r="44" spans="2:43" ht="13.5"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1"/>
    </row>
    <row r="45" spans="2:43" ht="13.5"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1"/>
    </row>
    <row r="46" spans="2:43" ht="13.5"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1"/>
    </row>
    <row r="47" spans="2:43" ht="13.5"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1"/>
    </row>
    <row r="48" spans="2:43" ht="13.5"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1"/>
    </row>
    <row r="49" spans="2:43" s="1" customFormat="1" ht="15">
      <c r="B49" s="29"/>
      <c r="C49" s="30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30"/>
      <c r="AB49" s="30"/>
      <c r="AC49" s="43" t="s">
        <v>44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30"/>
      <c r="AQ49" s="31"/>
    </row>
    <row r="50" spans="2:43" ht="13.5">
      <c r="B50" s="20"/>
      <c r="C50" s="22"/>
      <c r="D50" s="4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47"/>
      <c r="AA50" s="22"/>
      <c r="AB50" s="22"/>
      <c r="AC50" s="46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47"/>
      <c r="AP50" s="22"/>
      <c r="AQ50" s="21"/>
    </row>
    <row r="51" spans="2:43" ht="13.5">
      <c r="B51" s="20"/>
      <c r="C51" s="22"/>
      <c r="D51" s="4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47"/>
      <c r="AA51" s="22"/>
      <c r="AB51" s="22"/>
      <c r="AC51" s="46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47"/>
      <c r="AP51" s="22"/>
      <c r="AQ51" s="21"/>
    </row>
    <row r="52" spans="2:43" ht="13.5">
      <c r="B52" s="20"/>
      <c r="C52" s="22"/>
      <c r="D52" s="4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7"/>
      <c r="AA52" s="22"/>
      <c r="AB52" s="22"/>
      <c r="AC52" s="46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47"/>
      <c r="AP52" s="22"/>
      <c r="AQ52" s="21"/>
    </row>
    <row r="53" spans="2:43" ht="13.5">
      <c r="B53" s="20"/>
      <c r="C53" s="22"/>
      <c r="D53" s="4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47"/>
      <c r="AA53" s="22"/>
      <c r="AB53" s="22"/>
      <c r="AC53" s="46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47"/>
      <c r="AP53" s="22"/>
      <c r="AQ53" s="21"/>
    </row>
    <row r="54" spans="2:43" ht="13.5">
      <c r="B54" s="20"/>
      <c r="C54" s="22"/>
      <c r="D54" s="46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47"/>
      <c r="AA54" s="22"/>
      <c r="AB54" s="22"/>
      <c r="AC54" s="46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47"/>
      <c r="AP54" s="22"/>
      <c r="AQ54" s="21"/>
    </row>
    <row r="55" spans="2:43" ht="13.5">
      <c r="B55" s="20"/>
      <c r="C55" s="22"/>
      <c r="D55" s="46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7"/>
      <c r="AA55" s="22"/>
      <c r="AB55" s="22"/>
      <c r="AC55" s="46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47"/>
      <c r="AP55" s="22"/>
      <c r="AQ55" s="21"/>
    </row>
    <row r="56" spans="2:43" ht="13.5">
      <c r="B56" s="20"/>
      <c r="C56" s="22"/>
      <c r="D56" s="46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47"/>
      <c r="AA56" s="22"/>
      <c r="AB56" s="22"/>
      <c r="AC56" s="46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47"/>
      <c r="AP56" s="22"/>
      <c r="AQ56" s="21"/>
    </row>
    <row r="57" spans="2:43" ht="13.5">
      <c r="B57" s="20"/>
      <c r="C57" s="22"/>
      <c r="D57" s="46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47"/>
      <c r="AA57" s="22"/>
      <c r="AB57" s="22"/>
      <c r="AC57" s="46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47"/>
      <c r="AP57" s="22"/>
      <c r="AQ57" s="21"/>
    </row>
    <row r="58" spans="2:43" s="1" customFormat="1" ht="15">
      <c r="B58" s="29"/>
      <c r="C58" s="30"/>
      <c r="D58" s="48" t="s">
        <v>45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46</v>
      </c>
      <c r="S58" s="49"/>
      <c r="T58" s="49"/>
      <c r="U58" s="49"/>
      <c r="V58" s="49"/>
      <c r="W58" s="49"/>
      <c r="X58" s="49"/>
      <c r="Y58" s="49"/>
      <c r="Z58" s="51"/>
      <c r="AA58" s="30"/>
      <c r="AB58" s="30"/>
      <c r="AC58" s="48" t="s">
        <v>45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46</v>
      </c>
      <c r="AN58" s="49"/>
      <c r="AO58" s="51"/>
      <c r="AP58" s="30"/>
      <c r="AQ58" s="31"/>
    </row>
    <row r="59" spans="2:43" ht="13.5">
      <c r="B59" s="2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1"/>
    </row>
    <row r="60" spans="2:43" s="1" customFormat="1" ht="15">
      <c r="B60" s="29"/>
      <c r="C60" s="30"/>
      <c r="D60" s="43" t="s">
        <v>47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30"/>
      <c r="AB60" s="30"/>
      <c r="AC60" s="43" t="s">
        <v>48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30"/>
      <c r="AQ60" s="31"/>
    </row>
    <row r="61" spans="2:43" ht="13.5">
      <c r="B61" s="20"/>
      <c r="C61" s="22"/>
      <c r="D61" s="4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47"/>
      <c r="AA61" s="22"/>
      <c r="AB61" s="22"/>
      <c r="AC61" s="46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47"/>
      <c r="AP61" s="22"/>
      <c r="AQ61" s="21"/>
    </row>
    <row r="62" spans="2:43" ht="13.5">
      <c r="B62" s="20"/>
      <c r="C62" s="22"/>
      <c r="D62" s="4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7"/>
      <c r="AA62" s="22"/>
      <c r="AB62" s="22"/>
      <c r="AC62" s="46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47"/>
      <c r="AP62" s="22"/>
      <c r="AQ62" s="21"/>
    </row>
    <row r="63" spans="2:43" ht="13.5">
      <c r="B63" s="20"/>
      <c r="C63" s="22"/>
      <c r="D63" s="46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47"/>
      <c r="AA63" s="22"/>
      <c r="AB63" s="22"/>
      <c r="AC63" s="46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47"/>
      <c r="AP63" s="22"/>
      <c r="AQ63" s="21"/>
    </row>
    <row r="64" spans="2:43" ht="13.5">
      <c r="B64" s="20"/>
      <c r="C64" s="22"/>
      <c r="D64" s="46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7"/>
      <c r="AA64" s="22"/>
      <c r="AB64" s="22"/>
      <c r="AC64" s="46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47"/>
      <c r="AP64" s="22"/>
      <c r="AQ64" s="21"/>
    </row>
    <row r="65" spans="2:43" ht="13.5">
      <c r="B65" s="20"/>
      <c r="C65" s="22"/>
      <c r="D65" s="4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47"/>
      <c r="AA65" s="22"/>
      <c r="AB65" s="22"/>
      <c r="AC65" s="46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47"/>
      <c r="AP65" s="22"/>
      <c r="AQ65" s="21"/>
    </row>
    <row r="66" spans="2:43" ht="13.5">
      <c r="B66" s="20"/>
      <c r="C66" s="22"/>
      <c r="D66" s="46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7"/>
      <c r="AA66" s="22"/>
      <c r="AB66" s="22"/>
      <c r="AC66" s="46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47"/>
      <c r="AP66" s="22"/>
      <c r="AQ66" s="21"/>
    </row>
    <row r="67" spans="2:43" ht="13.5">
      <c r="B67" s="20"/>
      <c r="C67" s="22"/>
      <c r="D67" s="46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47"/>
      <c r="AA67" s="22"/>
      <c r="AB67" s="22"/>
      <c r="AC67" s="46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47"/>
      <c r="AP67" s="22"/>
      <c r="AQ67" s="21"/>
    </row>
    <row r="68" spans="2:43" ht="13.5">
      <c r="B68" s="20"/>
      <c r="C68" s="22"/>
      <c r="D68" s="46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47"/>
      <c r="AA68" s="22"/>
      <c r="AB68" s="22"/>
      <c r="AC68" s="46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47"/>
      <c r="AP68" s="22"/>
      <c r="AQ68" s="21"/>
    </row>
    <row r="69" spans="2:43" s="1" customFormat="1" ht="15">
      <c r="B69" s="29"/>
      <c r="C69" s="30"/>
      <c r="D69" s="48" t="s">
        <v>45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46</v>
      </c>
      <c r="S69" s="49"/>
      <c r="T69" s="49"/>
      <c r="U69" s="49"/>
      <c r="V69" s="49"/>
      <c r="W69" s="49"/>
      <c r="X69" s="49"/>
      <c r="Y69" s="49"/>
      <c r="Z69" s="51"/>
      <c r="AA69" s="30"/>
      <c r="AB69" s="30"/>
      <c r="AC69" s="48" t="s">
        <v>45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46</v>
      </c>
      <c r="AN69" s="49"/>
      <c r="AO69" s="51"/>
      <c r="AP69" s="30"/>
      <c r="AQ69" s="31"/>
    </row>
    <row r="70" spans="2:43" s="1" customFormat="1" ht="6.9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95" customHeight="1">
      <c r="B76" s="29"/>
      <c r="C76" s="178" t="s">
        <v>49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31"/>
    </row>
    <row r="77" spans="2:43" s="3" customFormat="1" ht="14.45" customHeight="1">
      <c r="B77" s="58"/>
      <c r="C77" s="26" t="s">
        <v>15</v>
      </c>
      <c r="D77" s="59"/>
      <c r="E77" s="59"/>
      <c r="F77" s="59"/>
      <c r="G77" s="59"/>
      <c r="H77" s="59"/>
      <c r="I77" s="59"/>
      <c r="J77" s="59"/>
      <c r="K77" s="59"/>
      <c r="L77" s="59">
        <f>K5</f>
        <v>1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95" customHeight="1">
      <c r="B78" s="61"/>
      <c r="C78" s="62" t="s">
        <v>16</v>
      </c>
      <c r="D78" s="63"/>
      <c r="E78" s="63"/>
      <c r="F78" s="63"/>
      <c r="G78" s="63"/>
      <c r="H78" s="63"/>
      <c r="I78" s="63"/>
      <c r="J78" s="63"/>
      <c r="K78" s="63"/>
      <c r="L78" s="180" t="str">
        <f>K6</f>
        <v>Zateplení střechy-Ubytovna na st.p.č. 4193, k.ú. Dvůr Králové nad Labem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3"/>
      <c r="AQ78" s="64"/>
    </row>
    <row r="79" spans="2:43" s="1" customFormat="1" ht="6.9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6" t="s">
        <v>19</v>
      </c>
      <c r="D80" s="30"/>
      <c r="E80" s="30"/>
      <c r="F80" s="30"/>
      <c r="G80" s="30"/>
      <c r="H80" s="30"/>
      <c r="I80" s="30"/>
      <c r="J80" s="30"/>
      <c r="K80" s="30"/>
      <c r="L80" s="65" t="str">
        <f>IF(G8="","",G8)</f>
        <v xml:space="preserve">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6" t="s">
        <v>21</v>
      </c>
      <c r="AJ80" s="30"/>
      <c r="AK80" s="30"/>
      <c r="AL80" s="30"/>
      <c r="AM80" s="186">
        <f>AN8</f>
        <v>0</v>
      </c>
      <c r="AN80" s="187"/>
      <c r="AO80" s="30"/>
      <c r="AP80" s="30"/>
      <c r="AQ80" s="31"/>
    </row>
    <row r="81" spans="2:43" s="1" customFormat="1" ht="6.9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6" t="s">
        <v>22</v>
      </c>
      <c r="D82" s="30"/>
      <c r="E82" s="30"/>
      <c r="F82" s="30"/>
      <c r="G82" s="30"/>
      <c r="H82" s="30"/>
      <c r="I82" s="30"/>
      <c r="J82" s="30"/>
      <c r="K82" s="30"/>
      <c r="L82" s="59" t="str">
        <f>IF(E11="","",E11)</f>
        <v xml:space="preserve"> 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6" t="s">
        <v>26</v>
      </c>
      <c r="AJ82" s="30"/>
      <c r="AK82" s="30"/>
      <c r="AL82" s="30"/>
      <c r="AM82" s="185" t="str">
        <f>IF(E17="","",E17)</f>
        <v xml:space="preserve"> </v>
      </c>
      <c r="AN82" s="185"/>
      <c r="AO82" s="185"/>
      <c r="AP82" s="185"/>
      <c r="AQ82" s="31"/>
      <c r="AS82" s="196" t="s">
        <v>50</v>
      </c>
      <c r="AT82" s="197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2:56" s="1" customFormat="1" ht="15">
      <c r="B83" s="29"/>
      <c r="C83" s="26" t="s">
        <v>25</v>
      </c>
      <c r="D83" s="30"/>
      <c r="E83" s="30"/>
      <c r="F83" s="30"/>
      <c r="G83" s="30"/>
      <c r="H83" s="30"/>
      <c r="I83" s="30"/>
      <c r="J83" s="30"/>
      <c r="K83" s="30"/>
      <c r="L83" s="59" t="str">
        <f>IF(E14="","",E14)</f>
        <v xml:space="preserve"> 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6" t="s">
        <v>28</v>
      </c>
      <c r="AJ83" s="30"/>
      <c r="AK83" s="30"/>
      <c r="AL83" s="30"/>
      <c r="AM83" s="185" t="str">
        <f>IF(E20="","",E20)</f>
        <v xml:space="preserve"> </v>
      </c>
      <c r="AN83" s="185"/>
      <c r="AO83" s="185"/>
      <c r="AP83" s="185"/>
      <c r="AQ83" s="31"/>
      <c r="AS83" s="198"/>
      <c r="AT83" s="199"/>
      <c r="AU83" s="30"/>
      <c r="AV83" s="30"/>
      <c r="AW83" s="30"/>
      <c r="AX83" s="30"/>
      <c r="AY83" s="30"/>
      <c r="AZ83" s="30"/>
      <c r="BA83" s="30"/>
      <c r="BB83" s="30"/>
      <c r="BC83" s="30"/>
      <c r="BD83" s="66"/>
    </row>
    <row r="84" spans="2:56" s="1" customFormat="1" ht="10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98"/>
      <c r="AT84" s="199"/>
      <c r="AU84" s="30"/>
      <c r="AV84" s="30"/>
      <c r="AW84" s="30"/>
      <c r="AX84" s="30"/>
      <c r="AY84" s="30"/>
      <c r="AZ84" s="30"/>
      <c r="BA84" s="30"/>
      <c r="BB84" s="30"/>
      <c r="BC84" s="30"/>
      <c r="BD84" s="66"/>
    </row>
    <row r="85" spans="2:56" s="1" customFormat="1" ht="29.25" customHeight="1">
      <c r="B85" s="29"/>
      <c r="C85" s="182" t="s">
        <v>51</v>
      </c>
      <c r="D85" s="183"/>
      <c r="E85" s="183"/>
      <c r="F85" s="183"/>
      <c r="G85" s="183"/>
      <c r="H85" s="67"/>
      <c r="I85" s="184" t="s">
        <v>52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4" t="s">
        <v>53</v>
      </c>
      <c r="AH85" s="183"/>
      <c r="AI85" s="183"/>
      <c r="AJ85" s="183"/>
      <c r="AK85" s="183"/>
      <c r="AL85" s="183"/>
      <c r="AM85" s="183"/>
      <c r="AN85" s="184" t="s">
        <v>54</v>
      </c>
      <c r="AO85" s="183"/>
      <c r="AP85" s="200"/>
      <c r="AQ85" s="31"/>
      <c r="AS85" s="68" t="s">
        <v>55</v>
      </c>
      <c r="AT85" s="69" t="s">
        <v>56</v>
      </c>
      <c r="AU85" s="69" t="s">
        <v>57</v>
      </c>
      <c r="AV85" s="69" t="s">
        <v>58</v>
      </c>
      <c r="AW85" s="69" t="s">
        <v>59</v>
      </c>
      <c r="AX85" s="69" t="s">
        <v>60</v>
      </c>
      <c r="AY85" s="69" t="s">
        <v>61</v>
      </c>
      <c r="AZ85" s="69" t="s">
        <v>62</v>
      </c>
      <c r="BA85" s="69" t="s">
        <v>63</v>
      </c>
      <c r="BB85" s="69" t="s">
        <v>64</v>
      </c>
      <c r="BC85" s="69" t="s">
        <v>65</v>
      </c>
      <c r="BD85" s="70" t="s">
        <v>66</v>
      </c>
    </row>
    <row r="86" spans="2:56" s="1" customFormat="1" ht="10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1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2:76" s="4" customFormat="1" ht="32.45" customHeight="1">
      <c r="B87" s="61"/>
      <c r="C87" s="72" t="s">
        <v>67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203">
        <f>ROUND(SUM(AG88:AG88),2)</f>
        <v>0</v>
      </c>
      <c r="AH87" s="203"/>
      <c r="AI87" s="203"/>
      <c r="AJ87" s="203"/>
      <c r="AK87" s="203"/>
      <c r="AL87" s="203"/>
      <c r="AM87" s="203"/>
      <c r="AN87" s="188">
        <f>SUM(AG87,AT87)</f>
        <v>0</v>
      </c>
      <c r="AO87" s="188"/>
      <c r="AP87" s="188"/>
      <c r="AQ87" s="64"/>
      <c r="AS87" s="74" t="e">
        <f>ROUND(SUM(AS88:AS88),2)</f>
        <v>#REF!</v>
      </c>
      <c r="AT87" s="75">
        <f>ROUND(SUM(AV87:AW87),2)</f>
        <v>0</v>
      </c>
      <c r="AU87" s="76" t="e">
        <f>ROUND(SUM(AU88:AU88),5)</f>
        <v>#REF!</v>
      </c>
      <c r="AV87" s="75">
        <f>ROUND(AZ87*L31,2)</f>
        <v>0</v>
      </c>
      <c r="AW87" s="75">
        <f>ROUND(BA87*L32,2)</f>
        <v>0</v>
      </c>
      <c r="AX87" s="75" t="e">
        <f>ROUND(BB87*L31,2)</f>
        <v>#REF!</v>
      </c>
      <c r="AY87" s="75" t="e">
        <f>ROUND(BC87*L32,2)</f>
        <v>#REF!</v>
      </c>
      <c r="AZ87" s="75">
        <f>ROUND(SUM(AZ88:AZ88),2)</f>
        <v>0</v>
      </c>
      <c r="BA87" s="75">
        <f>ROUND(SUM(BA88:BA88),2)</f>
        <v>0</v>
      </c>
      <c r="BB87" s="75" t="e">
        <f>ROUND(SUM(BB88:BB88),2)</f>
        <v>#REF!</v>
      </c>
      <c r="BC87" s="75" t="e">
        <f>ROUND(SUM(BC88:BC88),2)</f>
        <v>#REF!</v>
      </c>
      <c r="BD87" s="77" t="e">
        <f>ROUND(SUM(BD88:BD88),2)</f>
        <v>#REF!</v>
      </c>
      <c r="BS87" s="78" t="s">
        <v>68</v>
      </c>
      <c r="BT87" s="78" t="s">
        <v>69</v>
      </c>
      <c r="BU87" s="79" t="s">
        <v>70</v>
      </c>
      <c r="BV87" s="78" t="s">
        <v>71</v>
      </c>
      <c r="BW87" s="78" t="s">
        <v>72</v>
      </c>
      <c r="BX87" s="78" t="s">
        <v>73</v>
      </c>
    </row>
    <row r="88" spans="1:76" s="5" customFormat="1" ht="29.25" customHeight="1">
      <c r="A88" s="80" t="s">
        <v>74</v>
      </c>
      <c r="B88" s="81"/>
      <c r="C88" s="82"/>
      <c r="D88" s="177"/>
      <c r="E88" s="177"/>
      <c r="F88" s="177"/>
      <c r="G88" s="177"/>
      <c r="H88" s="177"/>
      <c r="I88" s="83"/>
      <c r="J88" s="177" t="s">
        <v>140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201">
        <f>'Zatepl.střechy Ubytovna'!M29</f>
        <v>0</v>
      </c>
      <c r="AH88" s="202"/>
      <c r="AI88" s="202"/>
      <c r="AJ88" s="202"/>
      <c r="AK88" s="202"/>
      <c r="AL88" s="202"/>
      <c r="AM88" s="202"/>
      <c r="AN88" s="201">
        <f>SUM(AG88,AT88)</f>
        <v>0</v>
      </c>
      <c r="AO88" s="202"/>
      <c r="AP88" s="202"/>
      <c r="AQ88" s="84"/>
      <c r="AS88" s="85" t="e">
        <f>#REF!</f>
        <v>#REF!</v>
      </c>
      <c r="AT88" s="86">
        <f>ROUND(SUM(AV88:AW88),2)</f>
        <v>0</v>
      </c>
      <c r="AU88" s="87" t="e">
        <f>'Zatepl.střechy Ubytovna'!W86</f>
        <v>#REF!</v>
      </c>
      <c r="AV88" s="86">
        <f>'Zatepl.střechy Ubytovna'!M31</f>
        <v>0</v>
      </c>
      <c r="AW88" s="86">
        <f>'Zatepl.střechy Ubytovna'!M32</f>
        <v>0</v>
      </c>
      <c r="AX88" s="86">
        <f>'Zatepl.střechy Ubytovna'!M33</f>
        <v>0</v>
      </c>
      <c r="AY88" s="86">
        <f>'Zatepl.střechy Ubytovna'!M34</f>
        <v>0</v>
      </c>
      <c r="AZ88" s="86">
        <f>'Zatepl.střechy Ubytovna'!H31</f>
        <v>0</v>
      </c>
      <c r="BA88" s="86">
        <f>'Zatepl.střechy Ubytovna'!H32</f>
        <v>0</v>
      </c>
      <c r="BB88" s="86" t="e">
        <f>'Zatepl.střechy Ubytovna'!H33</f>
        <v>#REF!</v>
      </c>
      <c r="BC88" s="86" t="e">
        <f>'Zatepl.střechy Ubytovna'!H34</f>
        <v>#REF!</v>
      </c>
      <c r="BD88" s="88" t="e">
        <f>'Zatepl.střechy Ubytovna'!H35</f>
        <v>#REF!</v>
      </c>
      <c r="BT88" s="89" t="s">
        <v>75</v>
      </c>
      <c r="BV88" s="89" t="s">
        <v>71</v>
      </c>
      <c r="BW88" s="89" t="s">
        <v>76</v>
      </c>
      <c r="BX88" s="89" t="s">
        <v>72</v>
      </c>
    </row>
    <row r="89" spans="2:43" ht="13.5">
      <c r="B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1"/>
    </row>
    <row r="90" spans="2:48" s="1" customFormat="1" ht="30" customHeight="1">
      <c r="B90" s="29"/>
      <c r="C90" s="7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31"/>
      <c r="AS90" s="68" t="s">
        <v>77</v>
      </c>
      <c r="AT90" s="69" t="s">
        <v>78</v>
      </c>
      <c r="AU90" s="69" t="s">
        <v>33</v>
      </c>
      <c r="AV90" s="70" t="s">
        <v>56</v>
      </c>
    </row>
    <row r="91" spans="2:43" s="1" customFormat="1" ht="6.95" customHeight="1"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4"/>
    </row>
  </sheetData>
  <sheetProtection password="D62F" sheet="1" objects="1" scenarios="1"/>
  <mergeCells count="44">
    <mergeCell ref="X37:AB37"/>
    <mergeCell ref="AK37:AO37"/>
    <mergeCell ref="L35:O35"/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S82:AT84"/>
    <mergeCell ref="AM83:AP83"/>
    <mergeCell ref="AN85:AP85"/>
    <mergeCell ref="AN88:AP88"/>
    <mergeCell ref="AG88:AM88"/>
    <mergeCell ref="AG87:AM87"/>
    <mergeCell ref="AN87:AP87"/>
    <mergeCell ref="AG90:AM90"/>
    <mergeCell ref="AN90:AP90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J88:AF88"/>
    <mergeCell ref="C76:AP76"/>
    <mergeCell ref="L78:AO78"/>
    <mergeCell ref="C85:G85"/>
    <mergeCell ref="I85:AF85"/>
    <mergeCell ref="AG85:AM85"/>
    <mergeCell ref="D88:H88"/>
    <mergeCell ref="AM82:AP82"/>
    <mergeCell ref="AM80:AN80"/>
  </mergeCells>
  <hyperlinks>
    <hyperlink ref="K1:S1" location="C2" display="1) Souhrnný list stavby"/>
    <hyperlink ref="W1:AF1" location="C87" display="2) Rekapitulace objektů"/>
    <hyperlink ref="A88" location="'27 - Oprava hrazení hnojiště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 topLeftCell="A1">
      <pane ySplit="1" topLeftCell="A102" activePane="bottomLeft" state="frozen"/>
      <selection pane="bottomLeft" activeCell="N129" sqref="N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5.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77.16015625" style="0" hidden="1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0"/>
      <c r="B1" s="9"/>
      <c r="C1" s="9"/>
      <c r="D1" s="10" t="s">
        <v>1</v>
      </c>
      <c r="E1" s="9"/>
      <c r="F1" s="11" t="s">
        <v>79</v>
      </c>
      <c r="G1" s="11"/>
      <c r="H1" s="238" t="s">
        <v>80</v>
      </c>
      <c r="I1" s="238"/>
      <c r="J1" s="238"/>
      <c r="K1" s="238"/>
      <c r="L1" s="11" t="s">
        <v>81</v>
      </c>
      <c r="M1" s="9"/>
      <c r="N1" s="9"/>
      <c r="O1" s="10" t="s">
        <v>82</v>
      </c>
      <c r="P1" s="9"/>
      <c r="Q1" s="9"/>
      <c r="R1" s="9"/>
      <c r="S1" s="11" t="s">
        <v>83</v>
      </c>
      <c r="T1" s="11"/>
      <c r="U1" s="90"/>
      <c r="V1" s="9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6" t="s">
        <v>76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  <c r="AT3" s="16" t="s">
        <v>84</v>
      </c>
    </row>
    <row r="4" spans="2:46" ht="36.95" customHeight="1">
      <c r="B4" s="110"/>
      <c r="C4" s="242" t="s">
        <v>85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111"/>
      <c r="T4" s="15" t="s">
        <v>13</v>
      </c>
      <c r="AT4" s="16" t="s">
        <v>6</v>
      </c>
    </row>
    <row r="5" spans="2:18" ht="6.95" customHeight="1">
      <c r="B5" s="110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1"/>
    </row>
    <row r="6" spans="2:18" ht="25.35" customHeight="1">
      <c r="B6" s="110"/>
      <c r="C6" s="112"/>
      <c r="D6" s="113" t="s">
        <v>16</v>
      </c>
      <c r="E6" s="112"/>
      <c r="F6" s="224" t="str">
        <f>'Rekapitulace stavby'!K6</f>
        <v>Zateplení střechy-Ubytovna na st.p.č. 4193, k.ú. Dvůr Králové nad Labem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12"/>
      <c r="R6" s="111"/>
    </row>
    <row r="7" spans="2:18" s="1" customFormat="1" ht="32.85" customHeight="1">
      <c r="B7" s="114"/>
      <c r="C7" s="115"/>
      <c r="D7" s="116" t="s">
        <v>86</v>
      </c>
      <c r="E7" s="115"/>
      <c r="F7" s="244" t="s">
        <v>140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115"/>
      <c r="R7" s="117"/>
    </row>
    <row r="8" spans="2:18" s="1" customFormat="1" ht="14.45" customHeight="1">
      <c r="B8" s="114"/>
      <c r="C8" s="115"/>
      <c r="D8" s="113" t="s">
        <v>17</v>
      </c>
      <c r="E8" s="115"/>
      <c r="F8" s="118" t="s">
        <v>5</v>
      </c>
      <c r="G8" s="115"/>
      <c r="H8" s="115"/>
      <c r="I8" s="115"/>
      <c r="J8" s="115"/>
      <c r="K8" s="115"/>
      <c r="L8" s="115"/>
      <c r="M8" s="113" t="s">
        <v>18</v>
      </c>
      <c r="N8" s="115"/>
      <c r="O8" s="118" t="s">
        <v>5</v>
      </c>
      <c r="P8" s="115"/>
      <c r="Q8" s="115"/>
      <c r="R8" s="117"/>
    </row>
    <row r="9" spans="2:18" s="1" customFormat="1" ht="14.45" customHeight="1">
      <c r="B9" s="114"/>
      <c r="C9" s="115"/>
      <c r="D9" s="113" t="s">
        <v>19</v>
      </c>
      <c r="E9" s="115"/>
      <c r="F9" s="118" t="s">
        <v>20</v>
      </c>
      <c r="G9" s="115"/>
      <c r="H9" s="115"/>
      <c r="I9" s="115"/>
      <c r="J9" s="115"/>
      <c r="K9" s="115"/>
      <c r="L9" s="115"/>
      <c r="M9" s="113" t="s">
        <v>21</v>
      </c>
      <c r="N9" s="115"/>
      <c r="O9" s="245"/>
      <c r="P9" s="245"/>
      <c r="Q9" s="115"/>
      <c r="R9" s="117"/>
    </row>
    <row r="10" spans="2:18" s="1" customFormat="1" ht="10.9" customHeight="1"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7"/>
    </row>
    <row r="11" spans="2:18" s="1" customFormat="1" ht="14.45" customHeight="1">
      <c r="B11" s="114"/>
      <c r="C11" s="115"/>
      <c r="D11" s="113" t="s">
        <v>22</v>
      </c>
      <c r="E11" s="115"/>
      <c r="F11" s="115"/>
      <c r="G11" s="170" t="s">
        <v>181</v>
      </c>
      <c r="H11" s="115"/>
      <c r="I11" s="115"/>
      <c r="J11" s="115"/>
      <c r="K11" s="115"/>
      <c r="L11" s="115"/>
      <c r="M11" s="113" t="s">
        <v>23</v>
      </c>
      <c r="N11" s="115"/>
      <c r="O11" s="229" t="str">
        <f>IF('Rekapitulace stavby'!AN10="","",'Rekapitulace stavby'!AN10)</f>
        <v/>
      </c>
      <c r="P11" s="229"/>
      <c r="Q11" s="115"/>
      <c r="R11" s="117"/>
    </row>
    <row r="12" spans="2:18" s="1" customFormat="1" ht="18" customHeight="1">
      <c r="B12" s="114"/>
      <c r="C12" s="115"/>
      <c r="D12" s="115"/>
      <c r="E12" s="118" t="str">
        <f>IF('Rekapitulace stavby'!E11="","",'Rekapitulace stavby'!E11)</f>
        <v xml:space="preserve"> </v>
      </c>
      <c r="F12" s="115"/>
      <c r="G12" s="115"/>
      <c r="H12" s="115"/>
      <c r="I12" s="115"/>
      <c r="J12" s="115"/>
      <c r="K12" s="115"/>
      <c r="L12" s="115"/>
      <c r="M12" s="113" t="s">
        <v>24</v>
      </c>
      <c r="N12" s="115"/>
      <c r="O12" s="229" t="str">
        <f>IF('Rekapitulace stavby'!AN11="","",'Rekapitulace stavby'!AN11)</f>
        <v/>
      </c>
      <c r="P12" s="229"/>
      <c r="Q12" s="115"/>
      <c r="R12" s="117"/>
    </row>
    <row r="13" spans="2:18" s="1" customFormat="1" ht="6.95" customHeight="1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7"/>
    </row>
    <row r="14" spans="2:18" s="1" customFormat="1" ht="14.45" customHeight="1">
      <c r="B14" s="114"/>
      <c r="C14" s="115"/>
      <c r="D14" s="113" t="s">
        <v>25</v>
      </c>
      <c r="E14" s="115"/>
      <c r="F14" s="115"/>
      <c r="G14" s="175"/>
      <c r="H14" s="175"/>
      <c r="I14" s="115"/>
      <c r="J14" s="115"/>
      <c r="K14" s="115"/>
      <c r="L14" s="115"/>
      <c r="M14" s="113" t="s">
        <v>23</v>
      </c>
      <c r="N14" s="115"/>
      <c r="O14" s="246"/>
      <c r="P14" s="246"/>
      <c r="Q14" s="115"/>
      <c r="R14" s="117"/>
    </row>
    <row r="15" spans="2:18" s="1" customFormat="1" ht="18" customHeight="1">
      <c r="B15" s="114"/>
      <c r="C15" s="115"/>
      <c r="D15" s="115"/>
      <c r="E15" s="118" t="str">
        <f>IF('Rekapitulace stavby'!E14="","",'Rekapitulace stavby'!E14)</f>
        <v xml:space="preserve"> </v>
      </c>
      <c r="F15" s="115"/>
      <c r="G15" s="115"/>
      <c r="H15" s="115"/>
      <c r="I15" s="115"/>
      <c r="J15" s="115"/>
      <c r="K15" s="115"/>
      <c r="L15" s="115"/>
      <c r="M15" s="113" t="s">
        <v>24</v>
      </c>
      <c r="N15" s="115"/>
      <c r="O15" s="246"/>
      <c r="P15" s="246"/>
      <c r="Q15" s="115"/>
      <c r="R15" s="117"/>
    </row>
    <row r="16" spans="2:18" s="1" customFormat="1" ht="6.95" customHeight="1"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7"/>
    </row>
    <row r="17" spans="2:18" s="1" customFormat="1" ht="14.45" customHeight="1">
      <c r="B17" s="114"/>
      <c r="C17" s="115"/>
      <c r="D17" s="113" t="s">
        <v>26</v>
      </c>
      <c r="E17" s="115"/>
      <c r="F17" s="115"/>
      <c r="G17" s="115"/>
      <c r="H17" s="115"/>
      <c r="I17" s="115"/>
      <c r="J17" s="115"/>
      <c r="K17" s="115"/>
      <c r="L17" s="115"/>
      <c r="M17" s="113" t="s">
        <v>23</v>
      </c>
      <c r="N17" s="115"/>
      <c r="O17" s="229" t="str">
        <f>IF('Rekapitulace stavby'!AN16="","",'Rekapitulace stavby'!AN16)</f>
        <v/>
      </c>
      <c r="P17" s="229"/>
      <c r="Q17" s="115"/>
      <c r="R17" s="117"/>
    </row>
    <row r="18" spans="2:18" s="1" customFormat="1" ht="18" customHeight="1">
      <c r="B18" s="114"/>
      <c r="C18" s="115"/>
      <c r="D18" s="115"/>
      <c r="E18" s="118" t="str">
        <f>IF('Rekapitulace stavby'!E17="","",'Rekapitulace stavby'!E17)</f>
        <v xml:space="preserve"> </v>
      </c>
      <c r="F18" s="115"/>
      <c r="G18" s="115"/>
      <c r="H18" s="115"/>
      <c r="I18" s="115"/>
      <c r="J18" s="115"/>
      <c r="K18" s="115"/>
      <c r="L18" s="115"/>
      <c r="M18" s="113" t="s">
        <v>24</v>
      </c>
      <c r="N18" s="115"/>
      <c r="O18" s="229" t="str">
        <f>IF('Rekapitulace stavby'!AN17="","",'Rekapitulace stavby'!AN17)</f>
        <v/>
      </c>
      <c r="P18" s="229"/>
      <c r="Q18" s="115"/>
      <c r="R18" s="117"/>
    </row>
    <row r="19" spans="2:18" s="1" customFormat="1" ht="6.95" customHeight="1"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7"/>
    </row>
    <row r="20" spans="2:18" s="1" customFormat="1" ht="14.45" customHeight="1">
      <c r="B20" s="114"/>
      <c r="C20" s="115"/>
      <c r="D20" s="113" t="s">
        <v>28</v>
      </c>
      <c r="E20" s="115"/>
      <c r="F20" s="115"/>
      <c r="G20" s="115"/>
      <c r="H20" s="115"/>
      <c r="I20" s="115"/>
      <c r="J20" s="115"/>
      <c r="K20" s="115"/>
      <c r="L20" s="115"/>
      <c r="M20" s="113" t="s">
        <v>23</v>
      </c>
      <c r="N20" s="115"/>
      <c r="O20" s="229" t="str">
        <f>IF('Rekapitulace stavby'!AN19="","",'Rekapitulace stavby'!AN19)</f>
        <v/>
      </c>
      <c r="P20" s="229"/>
      <c r="Q20" s="115"/>
      <c r="R20" s="117"/>
    </row>
    <row r="21" spans="2:18" s="1" customFormat="1" ht="18" customHeight="1">
      <c r="B21" s="114"/>
      <c r="C21" s="115"/>
      <c r="D21" s="115"/>
      <c r="E21" s="118" t="str">
        <f>IF('Rekapitulace stavby'!E20="","",'Rekapitulace stavby'!E20)</f>
        <v xml:space="preserve"> </v>
      </c>
      <c r="F21" s="115"/>
      <c r="G21" s="115"/>
      <c r="H21" s="115"/>
      <c r="I21" s="115"/>
      <c r="J21" s="115"/>
      <c r="K21" s="115"/>
      <c r="L21" s="115"/>
      <c r="M21" s="113" t="s">
        <v>24</v>
      </c>
      <c r="N21" s="115"/>
      <c r="O21" s="229" t="str">
        <f>IF('Rekapitulace stavby'!AN20="","",'Rekapitulace stavby'!AN20)</f>
        <v/>
      </c>
      <c r="P21" s="229"/>
      <c r="Q21" s="115"/>
      <c r="R21" s="117"/>
    </row>
    <row r="22" spans="2:18" s="1" customFormat="1" ht="6.95" customHeight="1"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7"/>
    </row>
    <row r="23" spans="2:18" s="1" customFormat="1" ht="14.45" customHeight="1">
      <c r="B23" s="114"/>
      <c r="C23" s="115"/>
      <c r="D23" s="113" t="s">
        <v>29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7"/>
    </row>
    <row r="24" spans="2:18" s="1" customFormat="1" ht="16.5" customHeight="1">
      <c r="B24" s="114"/>
      <c r="C24" s="115"/>
      <c r="D24" s="115"/>
      <c r="E24" s="247" t="s">
        <v>5</v>
      </c>
      <c r="F24" s="247"/>
      <c r="G24" s="247"/>
      <c r="H24" s="247"/>
      <c r="I24" s="247"/>
      <c r="J24" s="247"/>
      <c r="K24" s="247"/>
      <c r="L24" s="247"/>
      <c r="M24" s="115"/>
      <c r="N24" s="115"/>
      <c r="O24" s="115"/>
      <c r="P24" s="115"/>
      <c r="Q24" s="115"/>
      <c r="R24" s="117"/>
    </row>
    <row r="25" spans="2:18" s="1" customFormat="1" ht="6.95" customHeight="1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7"/>
    </row>
    <row r="26" spans="2:18" s="1" customFormat="1" ht="6.95" customHeight="1">
      <c r="B26" s="114"/>
      <c r="C26" s="115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5"/>
      <c r="R26" s="117"/>
    </row>
    <row r="27" spans="2:18" s="1" customFormat="1" ht="14.45" customHeight="1">
      <c r="B27" s="114"/>
      <c r="C27" s="115"/>
      <c r="D27" s="120" t="s">
        <v>87</v>
      </c>
      <c r="E27" s="115"/>
      <c r="F27" s="115"/>
      <c r="G27" s="115"/>
      <c r="H27" s="115"/>
      <c r="I27" s="115"/>
      <c r="J27" s="115"/>
      <c r="K27" s="115"/>
      <c r="L27" s="115"/>
      <c r="M27" s="239">
        <f>N86</f>
        <v>0</v>
      </c>
      <c r="N27" s="239"/>
      <c r="O27" s="239"/>
      <c r="P27" s="239"/>
      <c r="Q27" s="115"/>
      <c r="R27" s="117"/>
    </row>
    <row r="28" spans="2:18" s="1" customFormat="1" ht="6.95" customHeight="1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7"/>
    </row>
    <row r="29" spans="2:18" s="1" customFormat="1" ht="25.35" customHeight="1">
      <c r="B29" s="114"/>
      <c r="C29" s="115"/>
      <c r="D29" s="121" t="s">
        <v>32</v>
      </c>
      <c r="E29" s="115"/>
      <c r="F29" s="115"/>
      <c r="G29" s="115"/>
      <c r="H29" s="115"/>
      <c r="I29" s="115"/>
      <c r="J29" s="115"/>
      <c r="K29" s="115"/>
      <c r="L29" s="115"/>
      <c r="M29" s="240">
        <f>M27</f>
        <v>0</v>
      </c>
      <c r="N29" s="227"/>
      <c r="O29" s="227"/>
      <c r="P29" s="227"/>
      <c r="Q29" s="115"/>
      <c r="R29" s="117"/>
    </row>
    <row r="30" spans="2:18" s="1" customFormat="1" ht="6.95" customHeight="1">
      <c r="B30" s="114"/>
      <c r="C30" s="115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5"/>
      <c r="R30" s="117"/>
    </row>
    <row r="31" spans="2:18" s="1" customFormat="1" ht="14.45" customHeight="1">
      <c r="B31" s="114"/>
      <c r="C31" s="115"/>
      <c r="D31" s="122" t="s">
        <v>33</v>
      </c>
      <c r="E31" s="122" t="s">
        <v>34</v>
      </c>
      <c r="F31" s="123">
        <v>0.21</v>
      </c>
      <c r="G31" s="124" t="s">
        <v>35</v>
      </c>
      <c r="H31" s="241">
        <f>M29</f>
        <v>0</v>
      </c>
      <c r="I31" s="227"/>
      <c r="J31" s="227"/>
      <c r="K31" s="115"/>
      <c r="L31" s="115"/>
      <c r="M31" s="241">
        <f>H31*0.21</f>
        <v>0</v>
      </c>
      <c r="N31" s="227"/>
      <c r="O31" s="227"/>
      <c r="P31" s="227"/>
      <c r="Q31" s="115"/>
      <c r="R31" s="117"/>
    </row>
    <row r="32" spans="2:18" s="1" customFormat="1" ht="14.45" customHeight="1">
      <c r="B32" s="114"/>
      <c r="C32" s="115"/>
      <c r="D32" s="115"/>
      <c r="E32" s="122" t="s">
        <v>36</v>
      </c>
      <c r="F32" s="123">
        <v>0.15</v>
      </c>
      <c r="G32" s="124" t="s">
        <v>35</v>
      </c>
      <c r="H32" s="241">
        <v>0</v>
      </c>
      <c r="I32" s="227"/>
      <c r="J32" s="227"/>
      <c r="K32" s="115"/>
      <c r="L32" s="115"/>
      <c r="M32" s="241">
        <v>0</v>
      </c>
      <c r="N32" s="227"/>
      <c r="O32" s="227"/>
      <c r="P32" s="227"/>
      <c r="Q32" s="115"/>
      <c r="R32" s="117"/>
    </row>
    <row r="33" spans="2:18" s="1" customFormat="1" ht="14.45" customHeight="1" hidden="1">
      <c r="B33" s="114"/>
      <c r="C33" s="115"/>
      <c r="D33" s="115"/>
      <c r="E33" s="122" t="s">
        <v>37</v>
      </c>
      <c r="F33" s="123">
        <v>0.21</v>
      </c>
      <c r="G33" s="124" t="s">
        <v>35</v>
      </c>
      <c r="H33" s="241" t="e">
        <f>ROUND((SUM(#REF!)+SUM(BG86:BG122)),2)</f>
        <v>#REF!</v>
      </c>
      <c r="I33" s="227"/>
      <c r="J33" s="227"/>
      <c r="K33" s="115"/>
      <c r="L33" s="115"/>
      <c r="M33" s="241">
        <v>0</v>
      </c>
      <c r="N33" s="227"/>
      <c r="O33" s="227"/>
      <c r="P33" s="227"/>
      <c r="Q33" s="115"/>
      <c r="R33" s="117"/>
    </row>
    <row r="34" spans="2:18" s="1" customFormat="1" ht="14.45" customHeight="1" hidden="1">
      <c r="B34" s="114"/>
      <c r="C34" s="115"/>
      <c r="D34" s="115"/>
      <c r="E34" s="122" t="s">
        <v>38</v>
      </c>
      <c r="F34" s="123">
        <v>0.15</v>
      </c>
      <c r="G34" s="124" t="s">
        <v>35</v>
      </c>
      <c r="H34" s="241" t="e">
        <f>ROUND((SUM(#REF!)+SUM(BH86:BH122)),2)</f>
        <v>#REF!</v>
      </c>
      <c r="I34" s="227"/>
      <c r="J34" s="227"/>
      <c r="K34" s="115"/>
      <c r="L34" s="115"/>
      <c r="M34" s="241">
        <v>0</v>
      </c>
      <c r="N34" s="227"/>
      <c r="O34" s="227"/>
      <c r="P34" s="227"/>
      <c r="Q34" s="115"/>
      <c r="R34" s="117"/>
    </row>
    <row r="35" spans="2:18" s="1" customFormat="1" ht="14.45" customHeight="1" hidden="1">
      <c r="B35" s="114"/>
      <c r="C35" s="115"/>
      <c r="D35" s="115"/>
      <c r="E35" s="122" t="s">
        <v>39</v>
      </c>
      <c r="F35" s="123">
        <v>0</v>
      </c>
      <c r="G35" s="124" t="s">
        <v>35</v>
      </c>
      <c r="H35" s="241" t="e">
        <f>ROUND((SUM(#REF!)+SUM(BI86:BI122)),2)</f>
        <v>#REF!</v>
      </c>
      <c r="I35" s="227"/>
      <c r="J35" s="227"/>
      <c r="K35" s="115"/>
      <c r="L35" s="115"/>
      <c r="M35" s="241">
        <v>0</v>
      </c>
      <c r="N35" s="227"/>
      <c r="O35" s="227"/>
      <c r="P35" s="227"/>
      <c r="Q35" s="115"/>
      <c r="R35" s="117"/>
    </row>
    <row r="36" spans="2:18" s="1" customFormat="1" ht="6.95" customHeight="1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7"/>
    </row>
    <row r="37" spans="2:18" s="1" customFormat="1" ht="25.35" customHeight="1">
      <c r="B37" s="114"/>
      <c r="C37" s="125"/>
      <c r="D37" s="126" t="s">
        <v>40</v>
      </c>
      <c r="E37" s="127"/>
      <c r="F37" s="127"/>
      <c r="G37" s="128" t="s">
        <v>41</v>
      </c>
      <c r="H37" s="129" t="s">
        <v>42</v>
      </c>
      <c r="I37" s="127"/>
      <c r="J37" s="127"/>
      <c r="K37" s="127"/>
      <c r="L37" s="248">
        <f>M29+M31</f>
        <v>0</v>
      </c>
      <c r="M37" s="248"/>
      <c r="N37" s="248"/>
      <c r="O37" s="248"/>
      <c r="P37" s="249"/>
      <c r="Q37" s="125"/>
      <c r="R37" s="117"/>
    </row>
    <row r="38" spans="2:18" s="1" customFormat="1" ht="14.45" customHeight="1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7"/>
    </row>
    <row r="39" spans="2:18" s="1" customFormat="1" ht="14.45" customHeight="1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7"/>
    </row>
    <row r="40" spans="2:18" ht="13.5">
      <c r="B40" s="110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1"/>
    </row>
    <row r="41" spans="2:18" ht="13.5">
      <c r="B41" s="110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1"/>
    </row>
    <row r="42" spans="2:18" ht="13.5">
      <c r="B42" s="110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1"/>
    </row>
    <row r="43" spans="2:18" ht="13.5">
      <c r="B43" s="110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1"/>
    </row>
    <row r="44" spans="2:18" ht="13.5">
      <c r="B44" s="110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1"/>
    </row>
    <row r="45" spans="2:18" ht="13.5">
      <c r="B45" s="110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1"/>
    </row>
    <row r="46" spans="2:18" ht="13.5">
      <c r="B46" s="110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1"/>
    </row>
    <row r="47" spans="2:18" ht="13.5">
      <c r="B47" s="110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1"/>
    </row>
    <row r="48" spans="2:18" ht="13.5">
      <c r="B48" s="110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1"/>
    </row>
    <row r="49" spans="2:18" s="1" customFormat="1" ht="15">
      <c r="B49" s="114"/>
      <c r="C49" s="115"/>
      <c r="D49" s="130" t="s">
        <v>43</v>
      </c>
      <c r="E49" s="119"/>
      <c r="F49" s="119"/>
      <c r="G49" s="119"/>
      <c r="H49" s="131"/>
      <c r="I49" s="115"/>
      <c r="J49" s="130" t="s">
        <v>44</v>
      </c>
      <c r="K49" s="119"/>
      <c r="L49" s="119"/>
      <c r="M49" s="119"/>
      <c r="N49" s="119"/>
      <c r="O49" s="119"/>
      <c r="P49" s="131"/>
      <c r="Q49" s="115"/>
      <c r="R49" s="117"/>
    </row>
    <row r="50" spans="2:18" ht="13.5">
      <c r="B50" s="110"/>
      <c r="C50" s="112"/>
      <c r="D50" s="132"/>
      <c r="E50" s="112"/>
      <c r="F50" s="112"/>
      <c r="G50" s="112"/>
      <c r="H50" s="133"/>
      <c r="I50" s="112"/>
      <c r="J50" s="132"/>
      <c r="K50" s="112"/>
      <c r="L50" s="112"/>
      <c r="M50" s="112"/>
      <c r="N50" s="112"/>
      <c r="O50" s="112"/>
      <c r="P50" s="133"/>
      <c r="Q50" s="112"/>
      <c r="R50" s="111"/>
    </row>
    <row r="51" spans="2:18" ht="13.5">
      <c r="B51" s="110"/>
      <c r="C51" s="112"/>
      <c r="D51" s="132"/>
      <c r="E51" s="112"/>
      <c r="F51" s="112"/>
      <c r="G51" s="112"/>
      <c r="H51" s="133"/>
      <c r="I51" s="112"/>
      <c r="J51" s="132"/>
      <c r="K51" s="112"/>
      <c r="L51" s="112"/>
      <c r="M51" s="112"/>
      <c r="N51" s="112"/>
      <c r="O51" s="112"/>
      <c r="P51" s="133"/>
      <c r="Q51" s="112"/>
      <c r="R51" s="111"/>
    </row>
    <row r="52" spans="2:18" ht="13.5">
      <c r="B52" s="110"/>
      <c r="C52" s="112"/>
      <c r="D52" s="132"/>
      <c r="E52" s="112"/>
      <c r="F52" s="112"/>
      <c r="G52" s="112"/>
      <c r="H52" s="133"/>
      <c r="I52" s="112"/>
      <c r="J52" s="132"/>
      <c r="K52" s="112"/>
      <c r="L52" s="112"/>
      <c r="M52" s="112"/>
      <c r="N52" s="112"/>
      <c r="O52" s="112"/>
      <c r="P52" s="133"/>
      <c r="Q52" s="112"/>
      <c r="R52" s="111"/>
    </row>
    <row r="53" spans="2:18" ht="13.5">
      <c r="B53" s="110"/>
      <c r="C53" s="112"/>
      <c r="D53" s="132"/>
      <c r="E53" s="112"/>
      <c r="F53" s="112"/>
      <c r="G53" s="112"/>
      <c r="H53" s="133"/>
      <c r="I53" s="112"/>
      <c r="J53" s="132"/>
      <c r="K53" s="112"/>
      <c r="L53" s="112"/>
      <c r="M53" s="112"/>
      <c r="N53" s="112"/>
      <c r="O53" s="112"/>
      <c r="P53" s="133"/>
      <c r="Q53" s="112"/>
      <c r="R53" s="111"/>
    </row>
    <row r="54" spans="2:18" ht="13.5">
      <c r="B54" s="110"/>
      <c r="C54" s="112"/>
      <c r="D54" s="132"/>
      <c r="E54" s="112"/>
      <c r="F54" s="112"/>
      <c r="G54" s="112"/>
      <c r="H54" s="133"/>
      <c r="I54" s="112"/>
      <c r="J54" s="132"/>
      <c r="K54" s="112"/>
      <c r="L54" s="112"/>
      <c r="M54" s="112"/>
      <c r="N54" s="112"/>
      <c r="O54" s="112"/>
      <c r="P54" s="133"/>
      <c r="Q54" s="112"/>
      <c r="R54" s="111"/>
    </row>
    <row r="55" spans="2:18" ht="13.5">
      <c r="B55" s="110"/>
      <c r="C55" s="112"/>
      <c r="D55" s="132"/>
      <c r="E55" s="112"/>
      <c r="F55" s="112"/>
      <c r="G55" s="112"/>
      <c r="H55" s="133"/>
      <c r="I55" s="112"/>
      <c r="J55" s="132"/>
      <c r="K55" s="112"/>
      <c r="L55" s="112"/>
      <c r="M55" s="112"/>
      <c r="N55" s="112"/>
      <c r="O55" s="112"/>
      <c r="P55" s="133"/>
      <c r="Q55" s="112"/>
      <c r="R55" s="111"/>
    </row>
    <row r="56" spans="2:18" ht="13.5">
      <c r="B56" s="110"/>
      <c r="C56" s="112"/>
      <c r="D56" s="132"/>
      <c r="E56" s="112"/>
      <c r="F56" s="112"/>
      <c r="G56" s="112"/>
      <c r="H56" s="133"/>
      <c r="I56" s="112"/>
      <c r="J56" s="132"/>
      <c r="K56" s="112"/>
      <c r="L56" s="112"/>
      <c r="M56" s="112"/>
      <c r="N56" s="112"/>
      <c r="O56" s="112"/>
      <c r="P56" s="133"/>
      <c r="Q56" s="112"/>
      <c r="R56" s="111"/>
    </row>
    <row r="57" spans="2:18" ht="13.5">
      <c r="B57" s="110"/>
      <c r="C57" s="112"/>
      <c r="D57" s="132"/>
      <c r="E57" s="112"/>
      <c r="F57" s="112"/>
      <c r="G57" s="112"/>
      <c r="H57" s="133"/>
      <c r="I57" s="112"/>
      <c r="J57" s="132"/>
      <c r="K57" s="112"/>
      <c r="L57" s="112"/>
      <c r="M57" s="112"/>
      <c r="N57" s="112"/>
      <c r="O57" s="112"/>
      <c r="P57" s="133"/>
      <c r="Q57" s="112"/>
      <c r="R57" s="111"/>
    </row>
    <row r="58" spans="2:18" s="1" customFormat="1" ht="15">
      <c r="B58" s="114"/>
      <c r="C58" s="115"/>
      <c r="D58" s="134" t="s">
        <v>45</v>
      </c>
      <c r="E58" s="135"/>
      <c r="F58" s="135"/>
      <c r="G58" s="136" t="s">
        <v>46</v>
      </c>
      <c r="H58" s="137"/>
      <c r="I58" s="115"/>
      <c r="J58" s="134" t="s">
        <v>45</v>
      </c>
      <c r="K58" s="135"/>
      <c r="L58" s="135"/>
      <c r="M58" s="135"/>
      <c r="N58" s="136" t="s">
        <v>46</v>
      </c>
      <c r="O58" s="135"/>
      <c r="P58" s="137"/>
      <c r="Q58" s="115"/>
      <c r="R58" s="117"/>
    </row>
    <row r="59" spans="2:18" ht="13.5">
      <c r="B59" s="110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1"/>
    </row>
    <row r="60" spans="2:18" s="1" customFormat="1" ht="15">
      <c r="B60" s="114"/>
      <c r="C60" s="115"/>
      <c r="D60" s="130" t="s">
        <v>47</v>
      </c>
      <c r="E60" s="119"/>
      <c r="F60" s="119"/>
      <c r="G60" s="119"/>
      <c r="H60" s="131"/>
      <c r="I60" s="115"/>
      <c r="J60" s="130" t="s">
        <v>48</v>
      </c>
      <c r="K60" s="119"/>
      <c r="L60" s="119"/>
      <c r="M60" s="119"/>
      <c r="N60" s="119"/>
      <c r="O60" s="119"/>
      <c r="P60" s="131"/>
      <c r="Q60" s="115"/>
      <c r="R60" s="117"/>
    </row>
    <row r="61" spans="2:18" ht="13.5">
      <c r="B61" s="110"/>
      <c r="C61" s="112"/>
      <c r="D61" s="132"/>
      <c r="E61" s="112"/>
      <c r="F61" s="112"/>
      <c r="G61" s="112"/>
      <c r="H61" s="133"/>
      <c r="I61" s="112"/>
      <c r="J61" s="132"/>
      <c r="K61" s="112"/>
      <c r="L61" s="112"/>
      <c r="M61" s="112"/>
      <c r="N61" s="112"/>
      <c r="O61" s="112"/>
      <c r="P61" s="133"/>
      <c r="Q61" s="112"/>
      <c r="R61" s="111"/>
    </row>
    <row r="62" spans="2:18" ht="13.5">
      <c r="B62" s="110"/>
      <c r="C62" s="112"/>
      <c r="D62" s="132"/>
      <c r="E62" s="112"/>
      <c r="F62" s="112"/>
      <c r="G62" s="112"/>
      <c r="H62" s="133"/>
      <c r="I62" s="112"/>
      <c r="J62" s="132"/>
      <c r="K62" s="112"/>
      <c r="L62" s="112"/>
      <c r="M62" s="112"/>
      <c r="N62" s="112"/>
      <c r="O62" s="112"/>
      <c r="P62" s="133"/>
      <c r="Q62" s="112"/>
      <c r="R62" s="111"/>
    </row>
    <row r="63" spans="2:18" ht="13.5">
      <c r="B63" s="110"/>
      <c r="C63" s="112"/>
      <c r="D63" s="132"/>
      <c r="E63" s="112"/>
      <c r="F63" s="112"/>
      <c r="G63" s="112"/>
      <c r="H63" s="133"/>
      <c r="I63" s="112"/>
      <c r="J63" s="132"/>
      <c r="K63" s="112"/>
      <c r="L63" s="112"/>
      <c r="M63" s="112"/>
      <c r="N63" s="112"/>
      <c r="O63" s="112"/>
      <c r="P63" s="133"/>
      <c r="Q63" s="112"/>
      <c r="R63" s="111"/>
    </row>
    <row r="64" spans="2:18" ht="13.5">
      <c r="B64" s="110"/>
      <c r="C64" s="112"/>
      <c r="D64" s="132"/>
      <c r="E64" s="112"/>
      <c r="F64" s="112"/>
      <c r="G64" s="112"/>
      <c r="H64" s="133"/>
      <c r="I64" s="112"/>
      <c r="J64" s="132"/>
      <c r="K64" s="112"/>
      <c r="L64" s="112"/>
      <c r="M64" s="112"/>
      <c r="N64" s="112"/>
      <c r="O64" s="112"/>
      <c r="P64" s="133"/>
      <c r="Q64" s="112"/>
      <c r="R64" s="111"/>
    </row>
    <row r="65" spans="2:18" ht="13.5">
      <c r="B65" s="110"/>
      <c r="C65" s="112"/>
      <c r="D65" s="132"/>
      <c r="E65" s="112"/>
      <c r="F65" s="112"/>
      <c r="G65" s="112"/>
      <c r="H65" s="133"/>
      <c r="I65" s="112"/>
      <c r="J65" s="132"/>
      <c r="K65" s="112"/>
      <c r="L65" s="112"/>
      <c r="M65" s="112"/>
      <c r="N65" s="112"/>
      <c r="O65" s="112"/>
      <c r="P65" s="133"/>
      <c r="Q65" s="112"/>
      <c r="R65" s="111"/>
    </row>
    <row r="66" spans="2:18" ht="13.5">
      <c r="B66" s="110"/>
      <c r="C66" s="112"/>
      <c r="D66" s="132"/>
      <c r="E66" s="112"/>
      <c r="F66" s="112"/>
      <c r="G66" s="112"/>
      <c r="H66" s="133"/>
      <c r="I66" s="112"/>
      <c r="J66" s="132"/>
      <c r="K66" s="112"/>
      <c r="L66" s="112"/>
      <c r="M66" s="112"/>
      <c r="N66" s="112"/>
      <c r="O66" s="112"/>
      <c r="P66" s="133"/>
      <c r="Q66" s="112"/>
      <c r="R66" s="111"/>
    </row>
    <row r="67" spans="2:18" ht="13.5">
      <c r="B67" s="110"/>
      <c r="C67" s="112"/>
      <c r="D67" s="132"/>
      <c r="E67" s="112"/>
      <c r="F67" s="112"/>
      <c r="G67" s="112"/>
      <c r="H67" s="133"/>
      <c r="I67" s="112"/>
      <c r="J67" s="132"/>
      <c r="K67" s="112"/>
      <c r="L67" s="112"/>
      <c r="M67" s="112"/>
      <c r="N67" s="112"/>
      <c r="O67" s="112"/>
      <c r="P67" s="133"/>
      <c r="Q67" s="112"/>
      <c r="R67" s="111"/>
    </row>
    <row r="68" spans="2:18" ht="13.5">
      <c r="B68" s="110"/>
      <c r="C68" s="112"/>
      <c r="D68" s="132"/>
      <c r="E68" s="112"/>
      <c r="F68" s="112"/>
      <c r="G68" s="112"/>
      <c r="H68" s="133"/>
      <c r="I68" s="112"/>
      <c r="J68" s="132"/>
      <c r="K68" s="112"/>
      <c r="L68" s="112"/>
      <c r="M68" s="112"/>
      <c r="N68" s="112"/>
      <c r="O68" s="112"/>
      <c r="P68" s="133"/>
      <c r="Q68" s="112"/>
      <c r="R68" s="111"/>
    </row>
    <row r="69" spans="2:18" s="1" customFormat="1" ht="15">
      <c r="B69" s="114"/>
      <c r="C69" s="115"/>
      <c r="D69" s="134" t="s">
        <v>45</v>
      </c>
      <c r="E69" s="135"/>
      <c r="F69" s="135"/>
      <c r="G69" s="136" t="s">
        <v>46</v>
      </c>
      <c r="H69" s="137"/>
      <c r="I69" s="115"/>
      <c r="J69" s="134" t="s">
        <v>45</v>
      </c>
      <c r="K69" s="135"/>
      <c r="L69" s="135"/>
      <c r="M69" s="135"/>
      <c r="N69" s="136" t="s">
        <v>46</v>
      </c>
      <c r="O69" s="135"/>
      <c r="P69" s="137"/>
      <c r="Q69" s="115"/>
      <c r="R69" s="117"/>
    </row>
    <row r="70" spans="2:18" s="1" customFormat="1" ht="14.45" customHeight="1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40"/>
    </row>
    <row r="71" spans="2:18" ht="13.5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 ht="13.5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 ht="13.5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 s="1" customFormat="1" ht="6.95" customHeight="1"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4"/>
    </row>
    <row r="75" spans="2:18" s="1" customFormat="1" ht="36.95" customHeight="1">
      <c r="B75" s="114"/>
      <c r="C75" s="242" t="s">
        <v>90</v>
      </c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117"/>
    </row>
    <row r="76" spans="2:18" s="1" customFormat="1" ht="6.95" customHeight="1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7"/>
    </row>
    <row r="77" spans="2:18" s="1" customFormat="1" ht="30" customHeight="1">
      <c r="B77" s="114"/>
      <c r="C77" s="113" t="s">
        <v>16</v>
      </c>
      <c r="D77" s="115"/>
      <c r="E77" s="115"/>
      <c r="F77" s="224" t="str">
        <f>F6</f>
        <v>Zateplení střechy-Ubytovna na st.p.č. 4193, k.ú. Dvůr Králové nad Labem</v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115"/>
      <c r="R77" s="117"/>
    </row>
    <row r="78" spans="2:18" s="1" customFormat="1" ht="36.95" customHeight="1">
      <c r="B78" s="114"/>
      <c r="C78" s="145" t="s">
        <v>86</v>
      </c>
      <c r="D78" s="115"/>
      <c r="E78" s="115"/>
      <c r="F78" s="226" t="str">
        <f>F7</f>
        <v>Zateplení střechy-Ubytovna na st.p.č. 4193, k.ú. Dvůr Králové nad Labem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115"/>
      <c r="R78" s="117"/>
    </row>
    <row r="79" spans="2:18" s="1" customFormat="1" ht="6.95" customHeight="1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7"/>
    </row>
    <row r="80" spans="2:18" s="1" customFormat="1" ht="18" customHeight="1">
      <c r="B80" s="114"/>
      <c r="C80" s="113" t="s">
        <v>19</v>
      </c>
      <c r="D80" s="115"/>
      <c r="E80" s="115"/>
      <c r="F80" s="118" t="str">
        <f>F9</f>
        <v xml:space="preserve"> </v>
      </c>
      <c r="G80" s="115"/>
      <c r="H80" s="115"/>
      <c r="I80" s="115"/>
      <c r="J80" s="115"/>
      <c r="K80" s="113" t="s">
        <v>21</v>
      </c>
      <c r="L80" s="115"/>
      <c r="M80" s="228" t="str">
        <f>IF(O9="","",O9)</f>
        <v/>
      </c>
      <c r="N80" s="228"/>
      <c r="O80" s="228"/>
      <c r="P80" s="228"/>
      <c r="Q80" s="115"/>
      <c r="R80" s="117"/>
    </row>
    <row r="81" spans="2:18" s="1" customFormat="1" ht="6.95" customHeight="1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7"/>
    </row>
    <row r="82" spans="2:18" s="1" customFormat="1" ht="15">
      <c r="B82" s="114"/>
      <c r="C82" s="113" t="s">
        <v>22</v>
      </c>
      <c r="D82" s="115"/>
      <c r="E82" s="115"/>
      <c r="F82" s="118" t="str">
        <f>E12</f>
        <v xml:space="preserve"> </v>
      </c>
      <c r="G82" s="115"/>
      <c r="H82" s="115"/>
      <c r="I82" s="115"/>
      <c r="J82" s="115"/>
      <c r="K82" s="113" t="s">
        <v>26</v>
      </c>
      <c r="L82" s="115"/>
      <c r="M82" s="229" t="str">
        <f>E18</f>
        <v xml:space="preserve"> </v>
      </c>
      <c r="N82" s="229"/>
      <c r="O82" s="229"/>
      <c r="P82" s="229"/>
      <c r="Q82" s="229"/>
      <c r="R82" s="117"/>
    </row>
    <row r="83" spans="2:18" s="1" customFormat="1" ht="14.45" customHeight="1">
      <c r="B83" s="114"/>
      <c r="C83" s="113" t="s">
        <v>25</v>
      </c>
      <c r="D83" s="115"/>
      <c r="E83" s="115"/>
      <c r="F83" s="118" t="str">
        <f>IF(E15="","",E15)</f>
        <v xml:space="preserve"> </v>
      </c>
      <c r="G83" s="115"/>
      <c r="H83" s="115"/>
      <c r="I83" s="115"/>
      <c r="J83" s="115"/>
      <c r="K83" s="113" t="s">
        <v>28</v>
      </c>
      <c r="L83" s="115"/>
      <c r="M83" s="229" t="str">
        <f>E21</f>
        <v xml:space="preserve"> </v>
      </c>
      <c r="N83" s="229"/>
      <c r="O83" s="229"/>
      <c r="P83" s="229"/>
      <c r="Q83" s="229"/>
      <c r="R83" s="117"/>
    </row>
    <row r="84" spans="2:18" s="1" customFormat="1" ht="10.35" customHeight="1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7"/>
    </row>
    <row r="85" spans="2:27" s="6" customFormat="1" ht="29.25" customHeight="1">
      <c r="B85" s="146"/>
      <c r="C85" s="147" t="s">
        <v>91</v>
      </c>
      <c r="D85" s="148" t="s">
        <v>92</v>
      </c>
      <c r="E85" s="148" t="s">
        <v>51</v>
      </c>
      <c r="F85" s="230" t="s">
        <v>93</v>
      </c>
      <c r="G85" s="230"/>
      <c r="H85" s="230"/>
      <c r="I85" s="230"/>
      <c r="J85" s="148" t="s">
        <v>94</v>
      </c>
      <c r="K85" s="148" t="s">
        <v>95</v>
      </c>
      <c r="L85" s="230" t="s">
        <v>96</v>
      </c>
      <c r="M85" s="230"/>
      <c r="N85" s="230" t="s">
        <v>88</v>
      </c>
      <c r="O85" s="230"/>
      <c r="P85" s="230"/>
      <c r="Q85" s="231"/>
      <c r="R85" s="149"/>
      <c r="T85" s="68" t="s">
        <v>97</v>
      </c>
      <c r="U85" s="69" t="s">
        <v>33</v>
      </c>
      <c r="V85" s="69" t="s">
        <v>98</v>
      </c>
      <c r="W85" s="69" t="s">
        <v>99</v>
      </c>
      <c r="X85" s="69" t="s">
        <v>100</v>
      </c>
      <c r="Y85" s="69" t="s">
        <v>101</v>
      </c>
      <c r="Z85" s="69" t="s">
        <v>102</v>
      </c>
      <c r="AA85" s="70" t="s">
        <v>103</v>
      </c>
    </row>
    <row r="86" spans="2:63" s="1" customFormat="1" ht="29.25" customHeight="1">
      <c r="B86" s="114"/>
      <c r="C86" s="150" t="s">
        <v>87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232">
        <f>N87</f>
        <v>0</v>
      </c>
      <c r="O86" s="233"/>
      <c r="P86" s="233"/>
      <c r="Q86" s="233"/>
      <c r="R86" s="117"/>
      <c r="T86" s="71"/>
      <c r="U86" s="44"/>
      <c r="V86" s="44"/>
      <c r="W86" s="91" t="e">
        <f>W87+#REF!</f>
        <v>#REF!</v>
      </c>
      <c r="X86" s="44"/>
      <c r="Y86" s="91" t="e">
        <f>Y87+#REF!</f>
        <v>#REF!</v>
      </c>
      <c r="Z86" s="44"/>
      <c r="AA86" s="92" t="e">
        <f>AA87+#REF!</f>
        <v>#REF!</v>
      </c>
      <c r="AT86" s="16" t="s">
        <v>68</v>
      </c>
      <c r="AU86" s="16" t="s">
        <v>89</v>
      </c>
      <c r="BK86" s="93" t="e">
        <f>BK87+#REF!</f>
        <v>#REF!</v>
      </c>
    </row>
    <row r="87" spans="2:63" s="7" customFormat="1" ht="37.35" customHeight="1">
      <c r="B87" s="151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234">
        <f>SUM(N89:Q120)+N122</f>
        <v>0</v>
      </c>
      <c r="O87" s="235"/>
      <c r="P87" s="235"/>
      <c r="Q87" s="235"/>
      <c r="R87" s="154"/>
      <c r="T87" s="95"/>
      <c r="U87" s="94"/>
      <c r="V87" s="94"/>
      <c r="W87" s="96" t="e">
        <f>W88+#REF!+#REF!+#REF!+W121</f>
        <v>#REF!</v>
      </c>
      <c r="X87" s="94"/>
      <c r="Y87" s="96" t="e">
        <f>Y88+#REF!+#REF!+#REF!+Y121</f>
        <v>#REF!</v>
      </c>
      <c r="Z87" s="94"/>
      <c r="AA87" s="97" t="e">
        <f>AA88+#REF!+#REF!+#REF!+AA121</f>
        <v>#REF!</v>
      </c>
      <c r="AR87" s="98" t="s">
        <v>75</v>
      </c>
      <c r="AT87" s="99" t="s">
        <v>68</v>
      </c>
      <c r="AU87" s="99" t="s">
        <v>69</v>
      </c>
      <c r="AY87" s="98" t="s">
        <v>104</v>
      </c>
      <c r="BK87" s="100" t="e">
        <f>BK88+#REF!+#REF!+#REF!+BK121</f>
        <v>#REF!</v>
      </c>
    </row>
    <row r="88" spans="2:63" s="7" customFormat="1" ht="19.9" customHeight="1">
      <c r="B88" s="151"/>
      <c r="C88" s="152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236">
        <f>SUM(N89:Q120)</f>
        <v>0</v>
      </c>
      <c r="O88" s="237"/>
      <c r="P88" s="237"/>
      <c r="Q88" s="237"/>
      <c r="R88" s="154"/>
      <c r="T88" s="95"/>
      <c r="U88" s="94"/>
      <c r="V88" s="94"/>
      <c r="W88" s="96">
        <f>SUM(W89:W89)</f>
        <v>4.288</v>
      </c>
      <c r="X88" s="94"/>
      <c r="Y88" s="96">
        <f>SUM(Y89:Y89)</f>
        <v>0</v>
      </c>
      <c r="Z88" s="94"/>
      <c r="AA88" s="97">
        <f>SUM(AA89:AA89)</f>
        <v>0</v>
      </c>
      <c r="AR88" s="98" t="s">
        <v>75</v>
      </c>
      <c r="AT88" s="99" t="s">
        <v>68</v>
      </c>
      <c r="AU88" s="99" t="s">
        <v>75</v>
      </c>
      <c r="AY88" s="98" t="s">
        <v>104</v>
      </c>
      <c r="BK88" s="100">
        <f>SUM(BK89:BK89)</f>
        <v>0</v>
      </c>
    </row>
    <row r="89" spans="2:65" s="1" customFormat="1" ht="20.1" customHeight="1">
      <c r="B89" s="114"/>
      <c r="C89" s="166">
        <v>1</v>
      </c>
      <c r="D89" s="156"/>
      <c r="E89" s="157"/>
      <c r="F89" s="218" t="s">
        <v>141</v>
      </c>
      <c r="G89" s="218"/>
      <c r="H89" s="218"/>
      <c r="I89" s="218"/>
      <c r="J89" s="158" t="s">
        <v>115</v>
      </c>
      <c r="K89" s="159">
        <v>1</v>
      </c>
      <c r="L89" s="216"/>
      <c r="M89" s="216"/>
      <c r="N89" s="215">
        <f>ROUND(L89*K89,2)</f>
        <v>0</v>
      </c>
      <c r="O89" s="215"/>
      <c r="P89" s="215"/>
      <c r="Q89" s="215"/>
      <c r="R89" s="117"/>
      <c r="T89" s="101" t="s">
        <v>5</v>
      </c>
      <c r="U89" s="37" t="s">
        <v>34</v>
      </c>
      <c r="V89" s="102">
        <v>4.288</v>
      </c>
      <c r="W89" s="102">
        <f>V89*K89</f>
        <v>4.288</v>
      </c>
      <c r="X89" s="102">
        <v>0</v>
      </c>
      <c r="Y89" s="102">
        <f>X89*K89</f>
        <v>0</v>
      </c>
      <c r="Z89" s="102">
        <v>0</v>
      </c>
      <c r="AA89" s="103">
        <f>Z89*K89</f>
        <v>0</v>
      </c>
      <c r="AC89" s="165"/>
      <c r="AR89" s="16" t="s">
        <v>107</v>
      </c>
      <c r="AT89" s="16" t="s">
        <v>105</v>
      </c>
      <c r="AU89" s="16" t="s">
        <v>84</v>
      </c>
      <c r="AY89" s="16" t="s">
        <v>104</v>
      </c>
      <c r="BE89" s="104">
        <f>IF(U89="základní",N89,0)</f>
        <v>0</v>
      </c>
      <c r="BF89" s="104">
        <f>IF(U89="snížená",N89,0)</f>
        <v>0</v>
      </c>
      <c r="BG89" s="104">
        <f>IF(U89="zákl. přenesená",N89,0)</f>
        <v>0</v>
      </c>
      <c r="BH89" s="104">
        <f>IF(U89="sníž. přenesená",N89,0)</f>
        <v>0</v>
      </c>
      <c r="BI89" s="104">
        <f>IF(U89="nulová",N89,0)</f>
        <v>0</v>
      </c>
      <c r="BJ89" s="16" t="s">
        <v>75</v>
      </c>
      <c r="BK89" s="104">
        <f>ROUND(L89*K89,2)</f>
        <v>0</v>
      </c>
      <c r="BL89" s="16" t="s">
        <v>107</v>
      </c>
      <c r="BM89" s="16" t="s">
        <v>108</v>
      </c>
    </row>
    <row r="90" spans="2:65" s="1" customFormat="1" ht="20.1" customHeight="1">
      <c r="B90" s="114"/>
      <c r="C90" s="166">
        <v>2</v>
      </c>
      <c r="D90" s="156"/>
      <c r="E90" s="157"/>
      <c r="F90" s="218" t="s">
        <v>142</v>
      </c>
      <c r="G90" s="218"/>
      <c r="H90" s="218"/>
      <c r="I90" s="218"/>
      <c r="J90" s="158" t="s">
        <v>137</v>
      </c>
      <c r="K90" s="159">
        <v>73</v>
      </c>
      <c r="L90" s="216"/>
      <c r="M90" s="216"/>
      <c r="N90" s="215">
        <f aca="true" t="shared" si="0" ref="N90:N99">ROUND(L90*K90,2)</f>
        <v>0</v>
      </c>
      <c r="O90" s="215"/>
      <c r="P90" s="215"/>
      <c r="Q90" s="215"/>
      <c r="R90" s="117"/>
      <c r="T90" s="101" t="s">
        <v>5</v>
      </c>
      <c r="U90" s="37" t="s">
        <v>34</v>
      </c>
      <c r="V90" s="102">
        <v>2.133</v>
      </c>
      <c r="W90" s="102">
        <f aca="true" t="shared" si="1" ref="W90:W99">V90*K90</f>
        <v>155.709</v>
      </c>
      <c r="X90" s="102">
        <v>0.1067</v>
      </c>
      <c r="Y90" s="102">
        <f aca="true" t="shared" si="2" ref="Y90:Y99">X90*K90</f>
        <v>7.7891</v>
      </c>
      <c r="Z90" s="102">
        <v>0</v>
      </c>
      <c r="AA90" s="103">
        <f aca="true" t="shared" si="3" ref="AA90:AA99">Z90*K90</f>
        <v>0</v>
      </c>
      <c r="AC90" s="165" t="s">
        <v>176</v>
      </c>
      <c r="AR90" s="16" t="s">
        <v>107</v>
      </c>
      <c r="AT90" s="16" t="s">
        <v>105</v>
      </c>
      <c r="AU90" s="16" t="s">
        <v>84</v>
      </c>
      <c r="AY90" s="16" t="s">
        <v>104</v>
      </c>
      <c r="BE90" s="104">
        <f aca="true" t="shared" si="4" ref="BE90:BE99">IF(U90="základní",N90,0)</f>
        <v>0</v>
      </c>
      <c r="BF90" s="104">
        <f aca="true" t="shared" si="5" ref="BF90:BF99">IF(U90="snížená",N90,0)</f>
        <v>0</v>
      </c>
      <c r="BG90" s="104">
        <f aca="true" t="shared" si="6" ref="BG90:BG99">IF(U90="zákl. přenesená",N90,0)</f>
        <v>0</v>
      </c>
      <c r="BH90" s="104">
        <f aca="true" t="shared" si="7" ref="BH90:BH99">IF(U90="sníž. přenesená",N90,0)</f>
        <v>0</v>
      </c>
      <c r="BI90" s="104">
        <f aca="true" t="shared" si="8" ref="BI90:BI99">IF(U90="nulová",N90,0)</f>
        <v>0</v>
      </c>
      <c r="BJ90" s="16" t="s">
        <v>75</v>
      </c>
      <c r="BK90" s="104">
        <f aca="true" t="shared" si="9" ref="BK90:BK99">ROUND(L90*K90,2)</f>
        <v>0</v>
      </c>
      <c r="BL90" s="16" t="s">
        <v>107</v>
      </c>
      <c r="BM90" s="16" t="s">
        <v>109</v>
      </c>
    </row>
    <row r="91" spans="2:65" s="1" customFormat="1" ht="20.1" customHeight="1">
      <c r="B91" s="114"/>
      <c r="C91" s="166">
        <v>3</v>
      </c>
      <c r="D91" s="156"/>
      <c r="E91" s="157"/>
      <c r="F91" s="218" t="s">
        <v>143</v>
      </c>
      <c r="G91" s="218"/>
      <c r="H91" s="218"/>
      <c r="I91" s="218"/>
      <c r="J91" s="158" t="s">
        <v>137</v>
      </c>
      <c r="K91" s="159">
        <v>52</v>
      </c>
      <c r="L91" s="216"/>
      <c r="M91" s="216"/>
      <c r="N91" s="215">
        <f aca="true" t="shared" si="10" ref="N91">ROUND(L91*K91,2)</f>
        <v>0</v>
      </c>
      <c r="O91" s="215"/>
      <c r="P91" s="215"/>
      <c r="Q91" s="215"/>
      <c r="R91" s="117"/>
      <c r="T91" s="101" t="s">
        <v>5</v>
      </c>
      <c r="U91" s="37" t="s">
        <v>34</v>
      </c>
      <c r="V91" s="102">
        <v>2.133</v>
      </c>
      <c r="W91" s="102">
        <f aca="true" t="shared" si="11" ref="W91">V91*K91</f>
        <v>110.916</v>
      </c>
      <c r="X91" s="102">
        <v>0.1067</v>
      </c>
      <c r="Y91" s="102">
        <f aca="true" t="shared" si="12" ref="Y91">X91*K91</f>
        <v>5.5484</v>
      </c>
      <c r="Z91" s="102">
        <v>0</v>
      </c>
      <c r="AA91" s="103">
        <f aca="true" t="shared" si="13" ref="AA91">Z91*K91</f>
        <v>0</v>
      </c>
      <c r="AC91" s="165"/>
      <c r="AR91" s="16" t="s">
        <v>107</v>
      </c>
      <c r="AT91" s="16" t="s">
        <v>105</v>
      </c>
      <c r="AU91" s="16" t="s">
        <v>84</v>
      </c>
      <c r="AY91" s="16" t="s">
        <v>104</v>
      </c>
      <c r="BE91" s="104">
        <f aca="true" t="shared" si="14" ref="BE91">IF(U91="základní",N91,0)</f>
        <v>0</v>
      </c>
      <c r="BF91" s="104">
        <f aca="true" t="shared" si="15" ref="BF91">IF(U91="snížená",N91,0)</f>
        <v>0</v>
      </c>
      <c r="BG91" s="104">
        <f aca="true" t="shared" si="16" ref="BG91">IF(U91="zákl. přenesená",N91,0)</f>
        <v>0</v>
      </c>
      <c r="BH91" s="104">
        <f aca="true" t="shared" si="17" ref="BH91">IF(U91="sníž. přenesená",N91,0)</f>
        <v>0</v>
      </c>
      <c r="BI91" s="104">
        <f aca="true" t="shared" si="18" ref="BI91">IF(U91="nulová",N91,0)</f>
        <v>0</v>
      </c>
      <c r="BJ91" s="16" t="s">
        <v>75</v>
      </c>
      <c r="BK91" s="104">
        <f aca="true" t="shared" si="19" ref="BK91">ROUND(L91*K91,2)</f>
        <v>0</v>
      </c>
      <c r="BL91" s="16" t="s">
        <v>107</v>
      </c>
      <c r="BM91" s="16" t="s">
        <v>109</v>
      </c>
    </row>
    <row r="92" spans="2:65" s="1" customFormat="1" ht="20.1" customHeight="1">
      <c r="B92" s="114"/>
      <c r="C92" s="166">
        <v>4</v>
      </c>
      <c r="D92" s="156"/>
      <c r="E92" s="157"/>
      <c r="F92" s="218" t="s">
        <v>172</v>
      </c>
      <c r="G92" s="218"/>
      <c r="H92" s="218"/>
      <c r="I92" s="218"/>
      <c r="J92" s="158" t="s">
        <v>137</v>
      </c>
      <c r="K92" s="159">
        <v>27.4</v>
      </c>
      <c r="L92" s="216"/>
      <c r="M92" s="216"/>
      <c r="N92" s="215">
        <f aca="true" t="shared" si="20" ref="N92">ROUND(L92*K92,2)</f>
        <v>0</v>
      </c>
      <c r="O92" s="215"/>
      <c r="P92" s="215"/>
      <c r="Q92" s="215"/>
      <c r="R92" s="117"/>
      <c r="T92" s="101" t="s">
        <v>5</v>
      </c>
      <c r="U92" s="37" t="s">
        <v>34</v>
      </c>
      <c r="V92" s="102">
        <v>2.133</v>
      </c>
      <c r="W92" s="102">
        <f aca="true" t="shared" si="21" ref="W92">V92*K92</f>
        <v>58.444199999999995</v>
      </c>
      <c r="X92" s="102">
        <v>0.1067</v>
      </c>
      <c r="Y92" s="102">
        <f aca="true" t="shared" si="22" ref="Y92">X92*K92</f>
        <v>2.92358</v>
      </c>
      <c r="Z92" s="102">
        <v>0</v>
      </c>
      <c r="AA92" s="103">
        <f aca="true" t="shared" si="23" ref="AA92">Z92*K92</f>
        <v>0</v>
      </c>
      <c r="AC92" s="165" t="s">
        <v>173</v>
      </c>
      <c r="AR92" s="16" t="s">
        <v>107</v>
      </c>
      <c r="AT92" s="16" t="s">
        <v>105</v>
      </c>
      <c r="AU92" s="16" t="s">
        <v>84</v>
      </c>
      <c r="AY92" s="16" t="s">
        <v>104</v>
      </c>
      <c r="BE92" s="104">
        <f aca="true" t="shared" si="24" ref="BE92">IF(U92="základní",N92,0)</f>
        <v>0</v>
      </c>
      <c r="BF92" s="104">
        <f aca="true" t="shared" si="25" ref="BF92">IF(U92="snížená",N92,0)</f>
        <v>0</v>
      </c>
      <c r="BG92" s="104">
        <f aca="true" t="shared" si="26" ref="BG92">IF(U92="zákl. přenesená",N92,0)</f>
        <v>0</v>
      </c>
      <c r="BH92" s="104">
        <f aca="true" t="shared" si="27" ref="BH92">IF(U92="sníž. přenesená",N92,0)</f>
        <v>0</v>
      </c>
      <c r="BI92" s="104">
        <f aca="true" t="shared" si="28" ref="BI92">IF(U92="nulová",N92,0)</f>
        <v>0</v>
      </c>
      <c r="BJ92" s="16" t="s">
        <v>75</v>
      </c>
      <c r="BK92" s="104">
        <f aca="true" t="shared" si="29" ref="BK92">ROUND(L92*K92,2)</f>
        <v>0</v>
      </c>
      <c r="BL92" s="16" t="s">
        <v>107</v>
      </c>
      <c r="BM92" s="16" t="s">
        <v>109</v>
      </c>
    </row>
    <row r="93" spans="2:65" s="1" customFormat="1" ht="20.1" customHeight="1">
      <c r="B93" s="114"/>
      <c r="C93" s="166">
        <v>5</v>
      </c>
      <c r="D93" s="156"/>
      <c r="E93" s="157"/>
      <c r="F93" s="218" t="s">
        <v>174</v>
      </c>
      <c r="G93" s="218"/>
      <c r="H93" s="218"/>
      <c r="I93" s="218"/>
      <c r="J93" s="158" t="s">
        <v>127</v>
      </c>
      <c r="K93" s="159">
        <v>500.05</v>
      </c>
      <c r="L93" s="216"/>
      <c r="M93" s="216"/>
      <c r="N93" s="215">
        <f aca="true" t="shared" si="30" ref="N93">ROUND(L93*K93,2)</f>
        <v>0</v>
      </c>
      <c r="O93" s="215"/>
      <c r="P93" s="215"/>
      <c r="Q93" s="215"/>
      <c r="R93" s="117"/>
      <c r="T93" s="101" t="s">
        <v>5</v>
      </c>
      <c r="U93" s="37" t="s">
        <v>34</v>
      </c>
      <c r="V93" s="102">
        <v>2.133</v>
      </c>
      <c r="W93" s="102">
        <f aca="true" t="shared" si="31" ref="W93">V93*K93</f>
        <v>1066.60665</v>
      </c>
      <c r="X93" s="102">
        <v>0.1067</v>
      </c>
      <c r="Y93" s="102">
        <f aca="true" t="shared" si="32" ref="Y93">X93*K93</f>
        <v>53.355335000000004</v>
      </c>
      <c r="Z93" s="102">
        <v>0</v>
      </c>
      <c r="AA93" s="103">
        <f aca="true" t="shared" si="33" ref="AA93">Z93*K93</f>
        <v>0</v>
      </c>
      <c r="AC93" s="165" t="s">
        <v>175</v>
      </c>
      <c r="AR93" s="16" t="s">
        <v>107</v>
      </c>
      <c r="AT93" s="16" t="s">
        <v>105</v>
      </c>
      <c r="AU93" s="16" t="s">
        <v>84</v>
      </c>
      <c r="AY93" s="16" t="s">
        <v>104</v>
      </c>
      <c r="BE93" s="104">
        <f aca="true" t="shared" si="34" ref="BE93">IF(U93="základní",N93,0)</f>
        <v>0</v>
      </c>
      <c r="BF93" s="104">
        <f aca="true" t="shared" si="35" ref="BF93">IF(U93="snížená",N93,0)</f>
        <v>0</v>
      </c>
      <c r="BG93" s="104">
        <f aca="true" t="shared" si="36" ref="BG93">IF(U93="zákl. přenesená",N93,0)</f>
        <v>0</v>
      </c>
      <c r="BH93" s="104">
        <f aca="true" t="shared" si="37" ref="BH93">IF(U93="sníž. přenesená",N93,0)</f>
        <v>0</v>
      </c>
      <c r="BI93" s="104">
        <f aca="true" t="shared" si="38" ref="BI93">IF(U93="nulová",N93,0)</f>
        <v>0</v>
      </c>
      <c r="BJ93" s="16" t="s">
        <v>75</v>
      </c>
      <c r="BK93" s="104">
        <f aca="true" t="shared" si="39" ref="BK93">ROUND(L93*K93,2)</f>
        <v>0</v>
      </c>
      <c r="BL93" s="16" t="s">
        <v>107</v>
      </c>
      <c r="BM93" s="16" t="s">
        <v>109</v>
      </c>
    </row>
    <row r="94" spans="2:65" s="1" customFormat="1" ht="20.1" customHeight="1">
      <c r="B94" s="114"/>
      <c r="C94" s="166">
        <v>6</v>
      </c>
      <c r="D94" s="160"/>
      <c r="E94" s="161"/>
      <c r="F94" s="219" t="s">
        <v>144</v>
      </c>
      <c r="G94" s="219"/>
      <c r="H94" s="219"/>
      <c r="I94" s="219"/>
      <c r="J94" s="162" t="s">
        <v>115</v>
      </c>
      <c r="K94" s="163">
        <v>4</v>
      </c>
      <c r="L94" s="217"/>
      <c r="M94" s="217"/>
      <c r="N94" s="223">
        <f t="shared" si="0"/>
        <v>0</v>
      </c>
      <c r="O94" s="223"/>
      <c r="P94" s="223"/>
      <c r="Q94" s="223"/>
      <c r="R94" s="117"/>
      <c r="T94" s="101" t="s">
        <v>5</v>
      </c>
      <c r="U94" s="37" t="s">
        <v>34</v>
      </c>
      <c r="V94" s="102">
        <v>0</v>
      </c>
      <c r="W94" s="102">
        <f t="shared" si="1"/>
        <v>0</v>
      </c>
      <c r="X94" s="102">
        <v>1.12</v>
      </c>
      <c r="Y94" s="102">
        <f t="shared" si="2"/>
        <v>4.48</v>
      </c>
      <c r="Z94" s="102">
        <v>0</v>
      </c>
      <c r="AA94" s="103">
        <f t="shared" si="3"/>
        <v>0</v>
      </c>
      <c r="AC94" s="165"/>
      <c r="AR94" s="16" t="s">
        <v>111</v>
      </c>
      <c r="AT94" s="16" t="s">
        <v>110</v>
      </c>
      <c r="AU94" s="16" t="s">
        <v>84</v>
      </c>
      <c r="AY94" s="16" t="s">
        <v>104</v>
      </c>
      <c r="BE94" s="104">
        <f t="shared" si="4"/>
        <v>0</v>
      </c>
      <c r="BF94" s="104">
        <f t="shared" si="5"/>
        <v>0</v>
      </c>
      <c r="BG94" s="104">
        <f t="shared" si="6"/>
        <v>0</v>
      </c>
      <c r="BH94" s="104">
        <f t="shared" si="7"/>
        <v>0</v>
      </c>
      <c r="BI94" s="104">
        <f t="shared" si="8"/>
        <v>0</v>
      </c>
      <c r="BJ94" s="16" t="s">
        <v>75</v>
      </c>
      <c r="BK94" s="104">
        <f t="shared" si="9"/>
        <v>0</v>
      </c>
      <c r="BL94" s="16" t="s">
        <v>107</v>
      </c>
      <c r="BM94" s="16" t="s">
        <v>112</v>
      </c>
    </row>
    <row r="95" spans="2:65" s="1" customFormat="1" ht="20.1" customHeight="1">
      <c r="B95" s="114"/>
      <c r="C95" s="166">
        <v>7</v>
      </c>
      <c r="D95" s="160"/>
      <c r="E95" s="161"/>
      <c r="F95" s="219" t="s">
        <v>145</v>
      </c>
      <c r="G95" s="219"/>
      <c r="H95" s="219"/>
      <c r="I95" s="219"/>
      <c r="J95" s="162" t="s">
        <v>115</v>
      </c>
      <c r="K95" s="163">
        <v>3</v>
      </c>
      <c r="L95" s="217"/>
      <c r="M95" s="217"/>
      <c r="N95" s="223">
        <f aca="true" t="shared" si="40" ref="N95">ROUND(L95*K95,2)</f>
        <v>0</v>
      </c>
      <c r="O95" s="223"/>
      <c r="P95" s="223"/>
      <c r="Q95" s="223"/>
      <c r="R95" s="117"/>
      <c r="T95" s="101" t="s">
        <v>5</v>
      </c>
      <c r="U95" s="37" t="s">
        <v>34</v>
      </c>
      <c r="V95" s="102">
        <v>0</v>
      </c>
      <c r="W95" s="102">
        <f aca="true" t="shared" si="41" ref="W95">V95*K95</f>
        <v>0</v>
      </c>
      <c r="X95" s="102">
        <v>1.12</v>
      </c>
      <c r="Y95" s="102">
        <f aca="true" t="shared" si="42" ref="Y95">X95*K95</f>
        <v>3.3600000000000003</v>
      </c>
      <c r="Z95" s="102">
        <v>0</v>
      </c>
      <c r="AA95" s="103">
        <f aca="true" t="shared" si="43" ref="AA95">Z95*K95</f>
        <v>0</v>
      </c>
      <c r="AC95" s="165"/>
      <c r="AR95" s="16" t="s">
        <v>111</v>
      </c>
      <c r="AT95" s="16" t="s">
        <v>110</v>
      </c>
      <c r="AU95" s="16" t="s">
        <v>84</v>
      </c>
      <c r="AY95" s="16" t="s">
        <v>104</v>
      </c>
      <c r="BE95" s="104">
        <f aca="true" t="shared" si="44" ref="BE95">IF(U95="základní",N95,0)</f>
        <v>0</v>
      </c>
      <c r="BF95" s="104">
        <f aca="true" t="shared" si="45" ref="BF95">IF(U95="snížená",N95,0)</f>
        <v>0</v>
      </c>
      <c r="BG95" s="104">
        <f aca="true" t="shared" si="46" ref="BG95">IF(U95="zákl. přenesená",N95,0)</f>
        <v>0</v>
      </c>
      <c r="BH95" s="104">
        <f aca="true" t="shared" si="47" ref="BH95">IF(U95="sníž. přenesená",N95,0)</f>
        <v>0</v>
      </c>
      <c r="BI95" s="104">
        <f aca="true" t="shared" si="48" ref="BI95">IF(U95="nulová",N95,0)</f>
        <v>0</v>
      </c>
      <c r="BJ95" s="16" t="s">
        <v>75</v>
      </c>
      <c r="BK95" s="104">
        <f aca="true" t="shared" si="49" ref="BK95">ROUND(L95*K95,2)</f>
        <v>0</v>
      </c>
      <c r="BL95" s="16" t="s">
        <v>107</v>
      </c>
      <c r="BM95" s="16" t="s">
        <v>112</v>
      </c>
    </row>
    <row r="96" spans="2:65" s="1" customFormat="1" ht="20.1" customHeight="1">
      <c r="B96" s="114"/>
      <c r="C96" s="166">
        <v>8</v>
      </c>
      <c r="D96" s="160"/>
      <c r="E96" s="161"/>
      <c r="F96" s="219" t="s">
        <v>149</v>
      </c>
      <c r="G96" s="219"/>
      <c r="H96" s="219"/>
      <c r="I96" s="219"/>
      <c r="J96" s="162" t="s">
        <v>106</v>
      </c>
      <c r="K96" s="163">
        <v>0.9</v>
      </c>
      <c r="L96" s="217"/>
      <c r="M96" s="217"/>
      <c r="N96" s="223">
        <f t="shared" si="0"/>
        <v>0</v>
      </c>
      <c r="O96" s="223"/>
      <c r="P96" s="223"/>
      <c r="Q96" s="223"/>
      <c r="R96" s="117"/>
      <c r="T96" s="101" t="s">
        <v>5</v>
      </c>
      <c r="U96" s="37" t="s">
        <v>34</v>
      </c>
      <c r="V96" s="102">
        <v>0</v>
      </c>
      <c r="W96" s="102">
        <f t="shared" si="1"/>
        <v>0</v>
      </c>
      <c r="X96" s="102">
        <v>2.115</v>
      </c>
      <c r="Y96" s="102">
        <f t="shared" si="2"/>
        <v>1.9035000000000002</v>
      </c>
      <c r="Z96" s="102">
        <v>0</v>
      </c>
      <c r="AA96" s="103">
        <f t="shared" si="3"/>
        <v>0</v>
      </c>
      <c r="AC96" s="165" t="s">
        <v>146</v>
      </c>
      <c r="AR96" s="16" t="s">
        <v>111</v>
      </c>
      <c r="AT96" s="16" t="s">
        <v>110</v>
      </c>
      <c r="AU96" s="16" t="s">
        <v>84</v>
      </c>
      <c r="AY96" s="16" t="s">
        <v>104</v>
      </c>
      <c r="BE96" s="104">
        <f t="shared" si="4"/>
        <v>0</v>
      </c>
      <c r="BF96" s="104">
        <f t="shared" si="5"/>
        <v>0</v>
      </c>
      <c r="BG96" s="104">
        <f t="shared" si="6"/>
        <v>0</v>
      </c>
      <c r="BH96" s="104">
        <f t="shared" si="7"/>
        <v>0</v>
      </c>
      <c r="BI96" s="104">
        <f t="shared" si="8"/>
        <v>0</v>
      </c>
      <c r="BJ96" s="16" t="s">
        <v>75</v>
      </c>
      <c r="BK96" s="104">
        <f t="shared" si="9"/>
        <v>0</v>
      </c>
      <c r="BL96" s="16" t="s">
        <v>107</v>
      </c>
      <c r="BM96" s="16" t="s">
        <v>113</v>
      </c>
    </row>
    <row r="97" spans="2:65" s="1" customFormat="1" ht="20.1" customHeight="1">
      <c r="B97" s="114"/>
      <c r="C97" s="166">
        <v>9</v>
      </c>
      <c r="D97" s="160"/>
      <c r="E97" s="161"/>
      <c r="F97" s="219" t="s">
        <v>147</v>
      </c>
      <c r="G97" s="219"/>
      <c r="H97" s="219"/>
      <c r="I97" s="219"/>
      <c r="J97" s="162" t="s">
        <v>106</v>
      </c>
      <c r="K97" s="163">
        <v>105.01</v>
      </c>
      <c r="L97" s="217"/>
      <c r="M97" s="217"/>
      <c r="N97" s="223">
        <f aca="true" t="shared" si="50" ref="N97">ROUND(L97*K97,2)</f>
        <v>0</v>
      </c>
      <c r="O97" s="223"/>
      <c r="P97" s="223"/>
      <c r="Q97" s="223"/>
      <c r="R97" s="117"/>
      <c r="T97" s="101" t="s">
        <v>5</v>
      </c>
      <c r="U97" s="37" t="s">
        <v>34</v>
      </c>
      <c r="V97" s="102">
        <v>0</v>
      </c>
      <c r="W97" s="102">
        <f aca="true" t="shared" si="51" ref="W97">V97*K97</f>
        <v>0</v>
      </c>
      <c r="X97" s="102">
        <v>2.234</v>
      </c>
      <c r="Y97" s="102">
        <f aca="true" t="shared" si="52" ref="Y97">X97*K97</f>
        <v>234.59234</v>
      </c>
      <c r="Z97" s="102">
        <v>0</v>
      </c>
      <c r="AA97" s="103">
        <f aca="true" t="shared" si="53" ref="AA97">Z97*K97</f>
        <v>0</v>
      </c>
      <c r="AC97" s="165" t="s">
        <v>180</v>
      </c>
      <c r="AR97" s="16" t="s">
        <v>111</v>
      </c>
      <c r="AT97" s="16" t="s">
        <v>110</v>
      </c>
      <c r="AU97" s="16" t="s">
        <v>84</v>
      </c>
      <c r="AY97" s="16" t="s">
        <v>104</v>
      </c>
      <c r="BE97" s="104">
        <f aca="true" t="shared" si="54" ref="BE97">IF(U97="základní",N97,0)</f>
        <v>0</v>
      </c>
      <c r="BF97" s="104">
        <f aca="true" t="shared" si="55" ref="BF97">IF(U97="snížená",N97,0)</f>
        <v>0</v>
      </c>
      <c r="BG97" s="104">
        <f aca="true" t="shared" si="56" ref="BG97">IF(U97="zákl. přenesená",N97,0)</f>
        <v>0</v>
      </c>
      <c r="BH97" s="104">
        <f aca="true" t="shared" si="57" ref="BH97">IF(U97="sníž. přenesená",N97,0)</f>
        <v>0</v>
      </c>
      <c r="BI97" s="104">
        <f aca="true" t="shared" si="58" ref="BI97">IF(U97="nulová",N97,0)</f>
        <v>0</v>
      </c>
      <c r="BJ97" s="16" t="s">
        <v>75</v>
      </c>
      <c r="BK97" s="104">
        <f aca="true" t="shared" si="59" ref="BK97">ROUND(L97*K97,2)</f>
        <v>0</v>
      </c>
      <c r="BL97" s="16" t="s">
        <v>107</v>
      </c>
      <c r="BM97" s="16" t="s">
        <v>114</v>
      </c>
    </row>
    <row r="98" spans="2:65" s="1" customFormat="1" ht="20.1" customHeight="1">
      <c r="B98" s="114"/>
      <c r="C98" s="166">
        <v>10</v>
      </c>
      <c r="D98" s="156"/>
      <c r="E98" s="157"/>
      <c r="F98" s="218" t="s">
        <v>131</v>
      </c>
      <c r="G98" s="218"/>
      <c r="H98" s="218"/>
      <c r="I98" s="218"/>
      <c r="J98" s="158" t="s">
        <v>127</v>
      </c>
      <c r="K98" s="159">
        <v>1016.54</v>
      </c>
      <c r="L98" s="216"/>
      <c r="M98" s="216"/>
      <c r="N98" s="215">
        <f t="shared" si="0"/>
        <v>0</v>
      </c>
      <c r="O98" s="215"/>
      <c r="P98" s="215"/>
      <c r="Q98" s="215"/>
      <c r="R98" s="117"/>
      <c r="T98" s="101" t="s">
        <v>5</v>
      </c>
      <c r="U98" s="37" t="s">
        <v>34</v>
      </c>
      <c r="V98" s="102">
        <v>2.133</v>
      </c>
      <c r="W98" s="102">
        <f t="shared" si="1"/>
        <v>2168.2798199999997</v>
      </c>
      <c r="X98" s="102">
        <v>0.1067</v>
      </c>
      <c r="Y98" s="102">
        <f t="shared" si="2"/>
        <v>108.464818</v>
      </c>
      <c r="Z98" s="102">
        <v>0</v>
      </c>
      <c r="AA98" s="103">
        <f t="shared" si="3"/>
        <v>0</v>
      </c>
      <c r="AC98" s="165" t="s">
        <v>148</v>
      </c>
      <c r="AR98" s="16" t="s">
        <v>107</v>
      </c>
      <c r="AT98" s="16" t="s">
        <v>105</v>
      </c>
      <c r="AU98" s="16" t="s">
        <v>84</v>
      </c>
      <c r="AY98" s="16" t="s">
        <v>104</v>
      </c>
      <c r="BE98" s="104">
        <f t="shared" si="4"/>
        <v>0</v>
      </c>
      <c r="BF98" s="104">
        <f t="shared" si="5"/>
        <v>0</v>
      </c>
      <c r="BG98" s="104">
        <f t="shared" si="6"/>
        <v>0</v>
      </c>
      <c r="BH98" s="104">
        <f t="shared" si="7"/>
        <v>0</v>
      </c>
      <c r="BI98" s="104">
        <f t="shared" si="8"/>
        <v>0</v>
      </c>
      <c r="BJ98" s="16" t="s">
        <v>75</v>
      </c>
      <c r="BK98" s="104">
        <f t="shared" si="9"/>
        <v>0</v>
      </c>
      <c r="BL98" s="16" t="s">
        <v>107</v>
      </c>
      <c r="BM98" s="16" t="s">
        <v>116</v>
      </c>
    </row>
    <row r="99" spans="2:65" s="1" customFormat="1" ht="20.1" customHeight="1">
      <c r="B99" s="114"/>
      <c r="C99" s="166">
        <v>11</v>
      </c>
      <c r="D99" s="156"/>
      <c r="E99" s="157"/>
      <c r="F99" s="218" t="s">
        <v>151</v>
      </c>
      <c r="G99" s="218"/>
      <c r="H99" s="218"/>
      <c r="I99" s="218"/>
      <c r="J99" s="158" t="s">
        <v>127</v>
      </c>
      <c r="K99" s="159">
        <v>54.22</v>
      </c>
      <c r="L99" s="216"/>
      <c r="M99" s="216"/>
      <c r="N99" s="215">
        <f t="shared" si="0"/>
        <v>0</v>
      </c>
      <c r="O99" s="215"/>
      <c r="P99" s="215"/>
      <c r="Q99" s="215"/>
      <c r="R99" s="117"/>
      <c r="T99" s="101" t="s">
        <v>5</v>
      </c>
      <c r="U99" s="37" t="s">
        <v>34</v>
      </c>
      <c r="V99" s="102">
        <v>2.133</v>
      </c>
      <c r="W99" s="102">
        <f t="shared" si="1"/>
        <v>115.65126</v>
      </c>
      <c r="X99" s="102">
        <v>0.1067</v>
      </c>
      <c r="Y99" s="102">
        <f t="shared" si="2"/>
        <v>5.785274</v>
      </c>
      <c r="Z99" s="102">
        <v>3</v>
      </c>
      <c r="AA99" s="103">
        <f t="shared" si="3"/>
        <v>162.66</v>
      </c>
      <c r="AC99" s="165" t="s">
        <v>152</v>
      </c>
      <c r="AR99" s="16" t="s">
        <v>107</v>
      </c>
      <c r="AT99" s="16" t="s">
        <v>105</v>
      </c>
      <c r="AU99" s="16" t="s">
        <v>84</v>
      </c>
      <c r="AY99" s="16" t="s">
        <v>104</v>
      </c>
      <c r="BE99" s="104">
        <f t="shared" si="4"/>
        <v>0</v>
      </c>
      <c r="BF99" s="104">
        <f t="shared" si="5"/>
        <v>0</v>
      </c>
      <c r="BG99" s="104">
        <f t="shared" si="6"/>
        <v>0</v>
      </c>
      <c r="BH99" s="104">
        <f t="shared" si="7"/>
        <v>0</v>
      </c>
      <c r="BI99" s="104">
        <f t="shared" si="8"/>
        <v>0</v>
      </c>
      <c r="BJ99" s="16" t="s">
        <v>75</v>
      </c>
      <c r="BK99" s="104">
        <f t="shared" si="9"/>
        <v>0</v>
      </c>
      <c r="BL99" s="16" t="s">
        <v>107</v>
      </c>
      <c r="BM99" s="16" t="s">
        <v>117</v>
      </c>
    </row>
    <row r="100" spans="2:65" s="1" customFormat="1" ht="20.1" customHeight="1">
      <c r="B100" s="114"/>
      <c r="C100" s="166">
        <v>12</v>
      </c>
      <c r="D100" s="156"/>
      <c r="E100" s="157"/>
      <c r="F100" s="218" t="s">
        <v>150</v>
      </c>
      <c r="G100" s="218"/>
      <c r="H100" s="218"/>
      <c r="I100" s="218"/>
      <c r="J100" s="158" t="s">
        <v>127</v>
      </c>
      <c r="K100" s="159">
        <v>539.49</v>
      </c>
      <c r="L100" s="216"/>
      <c r="M100" s="216"/>
      <c r="N100" s="215">
        <f aca="true" t="shared" si="60" ref="N100:N120">ROUND(L100*K100,2)</f>
        <v>0</v>
      </c>
      <c r="O100" s="215"/>
      <c r="P100" s="215"/>
      <c r="Q100" s="215"/>
      <c r="R100" s="117"/>
      <c r="T100" s="101" t="s">
        <v>5</v>
      </c>
      <c r="U100" s="37" t="s">
        <v>34</v>
      </c>
      <c r="V100" s="102">
        <v>3.644</v>
      </c>
      <c r="W100" s="102">
        <f aca="true" t="shared" si="61" ref="W100:W120">V100*K100</f>
        <v>1965.90156</v>
      </c>
      <c r="X100" s="102">
        <v>2.26672</v>
      </c>
      <c r="Y100" s="102">
        <f aca="true" t="shared" si="62" ref="Y100:Y120">X100*K100</f>
        <v>1222.8727728</v>
      </c>
      <c r="Z100" s="102">
        <v>0</v>
      </c>
      <c r="AA100" s="103">
        <f aca="true" t="shared" si="63" ref="AA100:AA120">Z100*K100</f>
        <v>0</v>
      </c>
      <c r="AC100" s="165" t="s">
        <v>160</v>
      </c>
      <c r="AR100" s="16" t="s">
        <v>107</v>
      </c>
      <c r="AT100" s="16" t="s">
        <v>105</v>
      </c>
      <c r="AU100" s="16" t="s">
        <v>84</v>
      </c>
      <c r="AY100" s="16" t="s">
        <v>104</v>
      </c>
      <c r="BE100" s="104">
        <f aca="true" t="shared" si="64" ref="BE100:BE120">IF(U100="základní",N100,0)</f>
        <v>0</v>
      </c>
      <c r="BF100" s="104">
        <f aca="true" t="shared" si="65" ref="BF100:BF120">IF(U100="snížená",N100,0)</f>
        <v>0</v>
      </c>
      <c r="BG100" s="104">
        <f aca="true" t="shared" si="66" ref="BG100:BG120">IF(U100="zákl. přenesená",N100,0)</f>
        <v>0</v>
      </c>
      <c r="BH100" s="104">
        <f aca="true" t="shared" si="67" ref="BH100:BH120">IF(U100="sníž. přenesená",N100,0)</f>
        <v>0</v>
      </c>
      <c r="BI100" s="104">
        <f aca="true" t="shared" si="68" ref="BI100:BI120">IF(U100="nulová",N100,0)</f>
        <v>0</v>
      </c>
      <c r="BJ100" s="16" t="s">
        <v>75</v>
      </c>
      <c r="BK100" s="104">
        <f aca="true" t="shared" si="69" ref="BK100:BK120">ROUND(L100*K100,2)</f>
        <v>0</v>
      </c>
      <c r="BL100" s="16" t="s">
        <v>107</v>
      </c>
      <c r="BM100" s="16" t="s">
        <v>118</v>
      </c>
    </row>
    <row r="101" spans="2:65" s="1" customFormat="1" ht="20.1" customHeight="1">
      <c r="B101" s="114"/>
      <c r="C101" s="166">
        <v>13</v>
      </c>
      <c r="D101" s="156"/>
      <c r="E101" s="157"/>
      <c r="F101" s="218" t="s">
        <v>153</v>
      </c>
      <c r="G101" s="218"/>
      <c r="H101" s="218"/>
      <c r="I101" s="218"/>
      <c r="J101" s="158" t="s">
        <v>127</v>
      </c>
      <c r="K101" s="159">
        <v>539.49</v>
      </c>
      <c r="L101" s="216"/>
      <c r="M101" s="216"/>
      <c r="N101" s="215">
        <f t="shared" si="60"/>
        <v>0</v>
      </c>
      <c r="O101" s="215"/>
      <c r="P101" s="215"/>
      <c r="Q101" s="215"/>
      <c r="R101" s="117"/>
      <c r="T101" s="101" t="s">
        <v>5</v>
      </c>
      <c r="U101" s="37" t="s">
        <v>34</v>
      </c>
      <c r="V101" s="102">
        <v>3.644</v>
      </c>
      <c r="W101" s="102">
        <f t="shared" si="61"/>
        <v>1965.90156</v>
      </c>
      <c r="X101" s="102">
        <v>2.26672</v>
      </c>
      <c r="Y101" s="102">
        <f t="shared" si="62"/>
        <v>1222.8727728</v>
      </c>
      <c r="Z101" s="102">
        <v>0</v>
      </c>
      <c r="AA101" s="103">
        <f t="shared" si="63"/>
        <v>0</v>
      </c>
      <c r="AC101" s="165" t="s">
        <v>160</v>
      </c>
      <c r="AF101" s="165"/>
      <c r="AG101" s="165"/>
      <c r="AH101" s="165"/>
      <c r="AR101" s="16" t="s">
        <v>107</v>
      </c>
      <c r="AT101" s="16" t="s">
        <v>105</v>
      </c>
      <c r="AU101" s="16" t="s">
        <v>84</v>
      </c>
      <c r="AY101" s="16" t="s">
        <v>104</v>
      </c>
      <c r="BE101" s="104">
        <f t="shared" si="64"/>
        <v>0</v>
      </c>
      <c r="BF101" s="104">
        <f t="shared" si="65"/>
        <v>0</v>
      </c>
      <c r="BG101" s="104">
        <f t="shared" si="66"/>
        <v>0</v>
      </c>
      <c r="BH101" s="104">
        <f t="shared" si="67"/>
        <v>0</v>
      </c>
      <c r="BI101" s="104">
        <f t="shared" si="68"/>
        <v>0</v>
      </c>
      <c r="BJ101" s="16" t="s">
        <v>75</v>
      </c>
      <c r="BK101" s="104">
        <f t="shared" si="69"/>
        <v>0</v>
      </c>
      <c r="BL101" s="16" t="s">
        <v>107</v>
      </c>
      <c r="BM101" s="16" t="s">
        <v>119</v>
      </c>
    </row>
    <row r="102" spans="2:65" s="1" customFormat="1" ht="20.1" customHeight="1">
      <c r="B102" s="114"/>
      <c r="C102" s="166">
        <v>14</v>
      </c>
      <c r="D102" s="156"/>
      <c r="E102" s="157"/>
      <c r="F102" s="218" t="s">
        <v>154</v>
      </c>
      <c r="G102" s="218"/>
      <c r="H102" s="218"/>
      <c r="I102" s="218"/>
      <c r="J102" s="158" t="s">
        <v>137</v>
      </c>
      <c r="K102" s="159">
        <v>106.2</v>
      </c>
      <c r="L102" s="216"/>
      <c r="M102" s="216"/>
      <c r="N102" s="215">
        <f t="shared" si="60"/>
        <v>0</v>
      </c>
      <c r="O102" s="215"/>
      <c r="P102" s="215"/>
      <c r="Q102" s="215"/>
      <c r="R102" s="117"/>
      <c r="T102" s="101" t="s">
        <v>5</v>
      </c>
      <c r="U102" s="37" t="s">
        <v>34</v>
      </c>
      <c r="V102" s="102">
        <v>3.644</v>
      </c>
      <c r="W102" s="102">
        <f t="shared" si="61"/>
        <v>386.99280000000005</v>
      </c>
      <c r="X102" s="102">
        <v>2.26672</v>
      </c>
      <c r="Y102" s="102">
        <f t="shared" si="62"/>
        <v>240.725664</v>
      </c>
      <c r="Z102" s="102">
        <v>0</v>
      </c>
      <c r="AA102" s="103">
        <f t="shared" si="63"/>
        <v>0</v>
      </c>
      <c r="AC102" s="165" t="s">
        <v>178</v>
      </c>
      <c r="AR102" s="16" t="s">
        <v>107</v>
      </c>
      <c r="AT102" s="16" t="s">
        <v>105</v>
      </c>
      <c r="AU102" s="16" t="s">
        <v>84</v>
      </c>
      <c r="AY102" s="16" t="s">
        <v>104</v>
      </c>
      <c r="BE102" s="104">
        <f t="shared" si="64"/>
        <v>0</v>
      </c>
      <c r="BF102" s="104">
        <f t="shared" si="65"/>
        <v>0</v>
      </c>
      <c r="BG102" s="104">
        <f t="shared" si="66"/>
        <v>0</v>
      </c>
      <c r="BH102" s="104">
        <f t="shared" si="67"/>
        <v>0</v>
      </c>
      <c r="BI102" s="104">
        <f t="shared" si="68"/>
        <v>0</v>
      </c>
      <c r="BJ102" s="16" t="s">
        <v>75</v>
      </c>
      <c r="BK102" s="104">
        <f t="shared" si="69"/>
        <v>0</v>
      </c>
      <c r="BL102" s="16" t="s">
        <v>107</v>
      </c>
      <c r="BM102" s="16" t="s">
        <v>120</v>
      </c>
    </row>
    <row r="103" spans="2:65" s="1" customFormat="1" ht="29.25" customHeight="1">
      <c r="B103" s="114"/>
      <c r="C103" s="166">
        <v>15</v>
      </c>
      <c r="D103" s="156"/>
      <c r="E103" s="157"/>
      <c r="F103" s="218" t="s">
        <v>155</v>
      </c>
      <c r="G103" s="218"/>
      <c r="H103" s="218"/>
      <c r="I103" s="218"/>
      <c r="J103" s="158" t="s">
        <v>137</v>
      </c>
      <c r="K103" s="159">
        <v>73</v>
      </c>
      <c r="L103" s="216"/>
      <c r="M103" s="216"/>
      <c r="N103" s="215">
        <f t="shared" si="60"/>
        <v>0</v>
      </c>
      <c r="O103" s="215"/>
      <c r="P103" s="215"/>
      <c r="Q103" s="215"/>
      <c r="R103" s="117"/>
      <c r="T103" s="101" t="s">
        <v>5</v>
      </c>
      <c r="U103" s="37" t="s">
        <v>34</v>
      </c>
      <c r="V103" s="102">
        <v>13.301</v>
      </c>
      <c r="W103" s="102">
        <f t="shared" si="61"/>
        <v>970.973</v>
      </c>
      <c r="X103" s="102">
        <v>0</v>
      </c>
      <c r="Y103" s="102">
        <f t="shared" si="62"/>
        <v>0</v>
      </c>
      <c r="Z103" s="102">
        <v>2.4</v>
      </c>
      <c r="AA103" s="103">
        <f t="shared" si="63"/>
        <v>175.2</v>
      </c>
      <c r="AC103" s="165" t="s">
        <v>176</v>
      </c>
      <c r="AR103" s="16" t="s">
        <v>107</v>
      </c>
      <c r="AT103" s="16" t="s">
        <v>105</v>
      </c>
      <c r="AU103" s="16" t="s">
        <v>84</v>
      </c>
      <c r="AY103" s="16" t="s">
        <v>104</v>
      </c>
      <c r="BE103" s="104">
        <f t="shared" si="64"/>
        <v>0</v>
      </c>
      <c r="BF103" s="104">
        <f t="shared" si="65"/>
        <v>0</v>
      </c>
      <c r="BG103" s="104">
        <f t="shared" si="66"/>
        <v>0</v>
      </c>
      <c r="BH103" s="104">
        <f t="shared" si="67"/>
        <v>0</v>
      </c>
      <c r="BI103" s="104">
        <f t="shared" si="68"/>
        <v>0</v>
      </c>
      <c r="BJ103" s="16" t="s">
        <v>75</v>
      </c>
      <c r="BK103" s="104">
        <f t="shared" si="69"/>
        <v>0</v>
      </c>
      <c r="BL103" s="16" t="s">
        <v>107</v>
      </c>
      <c r="BM103" s="16" t="s">
        <v>121</v>
      </c>
    </row>
    <row r="104" spans="2:65" s="1" customFormat="1" ht="20.1" customHeight="1">
      <c r="B104" s="114"/>
      <c r="C104" s="166">
        <v>16</v>
      </c>
      <c r="D104" s="156"/>
      <c r="E104" s="157"/>
      <c r="F104" s="218" t="s">
        <v>161</v>
      </c>
      <c r="G104" s="218"/>
      <c r="H104" s="218"/>
      <c r="I104" s="218"/>
      <c r="J104" s="158" t="s">
        <v>138</v>
      </c>
      <c r="K104" s="159">
        <v>11</v>
      </c>
      <c r="L104" s="216"/>
      <c r="M104" s="216"/>
      <c r="N104" s="215">
        <f t="shared" si="60"/>
        <v>0</v>
      </c>
      <c r="O104" s="215"/>
      <c r="P104" s="215"/>
      <c r="Q104" s="215"/>
      <c r="R104" s="117"/>
      <c r="T104" s="101" t="s">
        <v>5</v>
      </c>
      <c r="U104" s="37" t="s">
        <v>34</v>
      </c>
      <c r="V104" s="102">
        <v>4.996</v>
      </c>
      <c r="W104" s="102">
        <f t="shared" si="61"/>
        <v>54.956</v>
      </c>
      <c r="X104" s="102">
        <v>0</v>
      </c>
      <c r="Y104" s="102">
        <f t="shared" si="62"/>
        <v>0</v>
      </c>
      <c r="Z104" s="102">
        <v>2.2</v>
      </c>
      <c r="AA104" s="103">
        <f t="shared" si="63"/>
        <v>24.200000000000003</v>
      </c>
      <c r="AC104" s="165"/>
      <c r="AR104" s="16" t="s">
        <v>107</v>
      </c>
      <c r="AT104" s="16" t="s">
        <v>105</v>
      </c>
      <c r="AU104" s="16" t="s">
        <v>84</v>
      </c>
      <c r="AY104" s="16" t="s">
        <v>104</v>
      </c>
      <c r="BE104" s="104">
        <f t="shared" si="64"/>
        <v>0</v>
      </c>
      <c r="BF104" s="104">
        <f t="shared" si="65"/>
        <v>0</v>
      </c>
      <c r="BG104" s="104">
        <f t="shared" si="66"/>
        <v>0</v>
      </c>
      <c r="BH104" s="104">
        <f t="shared" si="67"/>
        <v>0</v>
      </c>
      <c r="BI104" s="104">
        <f t="shared" si="68"/>
        <v>0</v>
      </c>
      <c r="BJ104" s="16" t="s">
        <v>75</v>
      </c>
      <c r="BK104" s="104">
        <f t="shared" si="69"/>
        <v>0</v>
      </c>
      <c r="BL104" s="16" t="s">
        <v>107</v>
      </c>
      <c r="BM104" s="16" t="s">
        <v>122</v>
      </c>
    </row>
    <row r="105" spans="2:65" s="1" customFormat="1" ht="20.1" customHeight="1">
      <c r="B105" s="114"/>
      <c r="C105" s="166">
        <v>17</v>
      </c>
      <c r="D105" s="156"/>
      <c r="E105" s="157"/>
      <c r="F105" s="218" t="s">
        <v>162</v>
      </c>
      <c r="G105" s="218"/>
      <c r="H105" s="218"/>
      <c r="I105" s="218"/>
      <c r="J105" s="158" t="s">
        <v>138</v>
      </c>
      <c r="K105" s="159">
        <v>5</v>
      </c>
      <c r="L105" s="216"/>
      <c r="M105" s="216"/>
      <c r="N105" s="215">
        <f aca="true" t="shared" si="70" ref="N105">ROUND(L105*K105,2)</f>
        <v>0</v>
      </c>
      <c r="O105" s="215"/>
      <c r="P105" s="215"/>
      <c r="Q105" s="215"/>
      <c r="R105" s="117"/>
      <c r="T105" s="101" t="s">
        <v>5</v>
      </c>
      <c r="U105" s="37" t="s">
        <v>34</v>
      </c>
      <c r="V105" s="102">
        <v>4.996</v>
      </c>
      <c r="W105" s="102">
        <f aca="true" t="shared" si="71" ref="W105">V105*K105</f>
        <v>24.980000000000004</v>
      </c>
      <c r="X105" s="102">
        <v>0</v>
      </c>
      <c r="Y105" s="102">
        <f aca="true" t="shared" si="72" ref="Y105">X105*K105</f>
        <v>0</v>
      </c>
      <c r="Z105" s="102">
        <v>2.2</v>
      </c>
      <c r="AA105" s="103">
        <f aca="true" t="shared" si="73" ref="AA105">Z105*K105</f>
        <v>11</v>
      </c>
      <c r="AC105" s="165"/>
      <c r="AR105" s="16" t="s">
        <v>107</v>
      </c>
      <c r="AT105" s="16" t="s">
        <v>105</v>
      </c>
      <c r="AU105" s="16" t="s">
        <v>84</v>
      </c>
      <c r="AY105" s="16" t="s">
        <v>104</v>
      </c>
      <c r="BE105" s="104">
        <f aca="true" t="shared" si="74" ref="BE105">IF(U105="základní",N105,0)</f>
        <v>0</v>
      </c>
      <c r="BF105" s="104">
        <f aca="true" t="shared" si="75" ref="BF105">IF(U105="snížená",N105,0)</f>
        <v>0</v>
      </c>
      <c r="BG105" s="104">
        <f aca="true" t="shared" si="76" ref="BG105">IF(U105="zákl. přenesená",N105,0)</f>
        <v>0</v>
      </c>
      <c r="BH105" s="104">
        <f aca="true" t="shared" si="77" ref="BH105">IF(U105="sníž. přenesená",N105,0)</f>
        <v>0</v>
      </c>
      <c r="BI105" s="104">
        <f aca="true" t="shared" si="78" ref="BI105">IF(U105="nulová",N105,0)</f>
        <v>0</v>
      </c>
      <c r="BJ105" s="16" t="s">
        <v>75</v>
      </c>
      <c r="BK105" s="104">
        <f aca="true" t="shared" si="79" ref="BK105">ROUND(L105*K105,2)</f>
        <v>0</v>
      </c>
      <c r="BL105" s="16" t="s">
        <v>107</v>
      </c>
      <c r="BM105" s="16" t="s">
        <v>122</v>
      </c>
    </row>
    <row r="106" spans="2:65" s="1" customFormat="1" ht="20.1" customHeight="1">
      <c r="B106" s="114"/>
      <c r="C106" s="166">
        <v>18</v>
      </c>
      <c r="D106" s="156"/>
      <c r="E106" s="157"/>
      <c r="F106" s="218" t="s">
        <v>163</v>
      </c>
      <c r="G106" s="218"/>
      <c r="H106" s="218"/>
      <c r="I106" s="218"/>
      <c r="J106" s="158" t="s">
        <v>138</v>
      </c>
      <c r="K106" s="159">
        <v>1</v>
      </c>
      <c r="L106" s="216"/>
      <c r="M106" s="216"/>
      <c r="N106" s="215">
        <f aca="true" t="shared" si="80" ref="N106">ROUND(L106*K106,2)</f>
        <v>0</v>
      </c>
      <c r="O106" s="215"/>
      <c r="P106" s="215"/>
      <c r="Q106" s="215"/>
      <c r="R106" s="117"/>
      <c r="T106" s="101" t="s">
        <v>5</v>
      </c>
      <c r="U106" s="37" t="s">
        <v>34</v>
      </c>
      <c r="V106" s="102">
        <v>4.996</v>
      </c>
      <c r="W106" s="102">
        <f aca="true" t="shared" si="81" ref="W106">V106*K106</f>
        <v>4.996</v>
      </c>
      <c r="X106" s="102">
        <v>0</v>
      </c>
      <c r="Y106" s="102">
        <f aca="true" t="shared" si="82" ref="Y106">X106*K106</f>
        <v>0</v>
      </c>
      <c r="Z106" s="102">
        <v>2.2</v>
      </c>
      <c r="AA106" s="103">
        <f aca="true" t="shared" si="83" ref="AA106">Z106*K106</f>
        <v>2.2</v>
      </c>
      <c r="AC106" s="165"/>
      <c r="AR106" s="16" t="s">
        <v>107</v>
      </c>
      <c r="AT106" s="16" t="s">
        <v>105</v>
      </c>
      <c r="AU106" s="16" t="s">
        <v>84</v>
      </c>
      <c r="AY106" s="16" t="s">
        <v>104</v>
      </c>
      <c r="BE106" s="104">
        <f aca="true" t="shared" si="84" ref="BE106">IF(U106="základní",N106,0)</f>
        <v>0</v>
      </c>
      <c r="BF106" s="104">
        <f aca="true" t="shared" si="85" ref="BF106">IF(U106="snížená",N106,0)</f>
        <v>0</v>
      </c>
      <c r="BG106" s="104">
        <f aca="true" t="shared" si="86" ref="BG106">IF(U106="zákl. přenesená",N106,0)</f>
        <v>0</v>
      </c>
      <c r="BH106" s="104">
        <f aca="true" t="shared" si="87" ref="BH106">IF(U106="sníž. přenesená",N106,0)</f>
        <v>0</v>
      </c>
      <c r="BI106" s="104">
        <f aca="true" t="shared" si="88" ref="BI106">IF(U106="nulová",N106,0)</f>
        <v>0</v>
      </c>
      <c r="BJ106" s="16" t="s">
        <v>75</v>
      </c>
      <c r="BK106" s="104">
        <f aca="true" t="shared" si="89" ref="BK106">ROUND(L106*K106,2)</f>
        <v>0</v>
      </c>
      <c r="BL106" s="16" t="s">
        <v>107</v>
      </c>
      <c r="BM106" s="16" t="s">
        <v>122</v>
      </c>
    </row>
    <row r="107" spans="2:65" s="1" customFormat="1" ht="20.1" customHeight="1">
      <c r="B107" s="114"/>
      <c r="C107" s="166">
        <v>19</v>
      </c>
      <c r="D107" s="156"/>
      <c r="E107" s="157"/>
      <c r="F107" s="218" t="s">
        <v>171</v>
      </c>
      <c r="G107" s="218"/>
      <c r="H107" s="218"/>
      <c r="I107" s="218"/>
      <c r="J107" s="158" t="s">
        <v>138</v>
      </c>
      <c r="K107" s="159">
        <v>1</v>
      </c>
      <c r="L107" s="216"/>
      <c r="M107" s="216"/>
      <c r="N107" s="215">
        <f aca="true" t="shared" si="90" ref="N107">ROUND(L107*K107,2)</f>
        <v>0</v>
      </c>
      <c r="O107" s="215"/>
      <c r="P107" s="215"/>
      <c r="Q107" s="215"/>
      <c r="R107" s="117"/>
      <c r="T107" s="101" t="s">
        <v>5</v>
      </c>
      <c r="U107" s="37" t="s">
        <v>34</v>
      </c>
      <c r="V107" s="102">
        <v>4.996</v>
      </c>
      <c r="W107" s="102">
        <f aca="true" t="shared" si="91" ref="W107">V107*K107</f>
        <v>4.996</v>
      </c>
      <c r="X107" s="102">
        <v>0</v>
      </c>
      <c r="Y107" s="102">
        <f aca="true" t="shared" si="92" ref="Y107">X107*K107</f>
        <v>0</v>
      </c>
      <c r="Z107" s="102">
        <v>2.2</v>
      </c>
      <c r="AA107" s="103">
        <f aca="true" t="shared" si="93" ref="AA107">Z107*K107</f>
        <v>2.2</v>
      </c>
      <c r="AC107" s="165"/>
      <c r="AR107" s="16" t="s">
        <v>107</v>
      </c>
      <c r="AT107" s="16" t="s">
        <v>105</v>
      </c>
      <c r="AU107" s="16" t="s">
        <v>84</v>
      </c>
      <c r="AY107" s="16" t="s">
        <v>104</v>
      </c>
      <c r="BE107" s="104">
        <f aca="true" t="shared" si="94" ref="BE107">IF(U107="základní",N107,0)</f>
        <v>0</v>
      </c>
      <c r="BF107" s="104">
        <f aca="true" t="shared" si="95" ref="BF107">IF(U107="snížená",N107,0)</f>
        <v>0</v>
      </c>
      <c r="BG107" s="104">
        <f aca="true" t="shared" si="96" ref="BG107">IF(U107="zákl. přenesená",N107,0)</f>
        <v>0</v>
      </c>
      <c r="BH107" s="104">
        <f aca="true" t="shared" si="97" ref="BH107">IF(U107="sníž. přenesená",N107,0)</f>
        <v>0</v>
      </c>
      <c r="BI107" s="104">
        <f aca="true" t="shared" si="98" ref="BI107">IF(U107="nulová",N107,0)</f>
        <v>0</v>
      </c>
      <c r="BJ107" s="16" t="s">
        <v>75</v>
      </c>
      <c r="BK107" s="104">
        <f aca="true" t="shared" si="99" ref="BK107">ROUND(L107*K107,2)</f>
        <v>0</v>
      </c>
      <c r="BL107" s="16" t="s">
        <v>107</v>
      </c>
      <c r="BM107" s="16" t="s">
        <v>122</v>
      </c>
    </row>
    <row r="108" spans="2:65" s="1" customFormat="1" ht="20.1" customHeight="1">
      <c r="B108" s="114"/>
      <c r="C108" s="166">
        <v>20</v>
      </c>
      <c r="D108" s="156"/>
      <c r="E108" s="157"/>
      <c r="F108" s="218" t="s">
        <v>165</v>
      </c>
      <c r="G108" s="218"/>
      <c r="H108" s="218"/>
      <c r="I108" s="218"/>
      <c r="J108" s="158" t="s">
        <v>137</v>
      </c>
      <c r="K108" s="159">
        <v>73</v>
      </c>
      <c r="L108" s="216"/>
      <c r="M108" s="216"/>
      <c r="N108" s="215">
        <f t="shared" si="60"/>
        <v>0</v>
      </c>
      <c r="O108" s="215"/>
      <c r="P108" s="215"/>
      <c r="Q108" s="215"/>
      <c r="R108" s="117"/>
      <c r="T108" s="101" t="s">
        <v>5</v>
      </c>
      <c r="U108" s="37" t="s">
        <v>34</v>
      </c>
      <c r="V108" s="102">
        <v>0.835</v>
      </c>
      <c r="W108" s="102">
        <f t="shared" si="61"/>
        <v>60.955</v>
      </c>
      <c r="X108" s="102">
        <v>0</v>
      </c>
      <c r="Y108" s="102">
        <f t="shared" si="62"/>
        <v>0</v>
      </c>
      <c r="Z108" s="102">
        <v>0</v>
      </c>
      <c r="AA108" s="103">
        <f t="shared" si="63"/>
        <v>0</v>
      </c>
      <c r="AC108" s="165" t="s">
        <v>177</v>
      </c>
      <c r="AR108" s="16" t="s">
        <v>107</v>
      </c>
      <c r="AT108" s="16" t="s">
        <v>105</v>
      </c>
      <c r="AU108" s="16" t="s">
        <v>84</v>
      </c>
      <c r="AY108" s="16" t="s">
        <v>104</v>
      </c>
      <c r="BE108" s="104">
        <f t="shared" si="64"/>
        <v>0</v>
      </c>
      <c r="BF108" s="104">
        <f t="shared" si="65"/>
        <v>0</v>
      </c>
      <c r="BG108" s="104">
        <f t="shared" si="66"/>
        <v>0</v>
      </c>
      <c r="BH108" s="104">
        <f t="shared" si="67"/>
        <v>0</v>
      </c>
      <c r="BI108" s="104">
        <f t="shared" si="68"/>
        <v>0</v>
      </c>
      <c r="BJ108" s="16" t="s">
        <v>75</v>
      </c>
      <c r="BK108" s="104">
        <f t="shared" si="69"/>
        <v>0</v>
      </c>
      <c r="BL108" s="16" t="s">
        <v>107</v>
      </c>
      <c r="BM108" s="16" t="s">
        <v>123</v>
      </c>
    </row>
    <row r="109" spans="2:65" s="1" customFormat="1" ht="29.25" customHeight="1">
      <c r="B109" s="114"/>
      <c r="C109" s="166">
        <v>21</v>
      </c>
      <c r="D109" s="156"/>
      <c r="E109" s="157"/>
      <c r="F109" s="218" t="s">
        <v>156</v>
      </c>
      <c r="G109" s="218"/>
      <c r="H109" s="218"/>
      <c r="I109" s="218"/>
      <c r="J109" s="158" t="s">
        <v>138</v>
      </c>
      <c r="K109" s="159">
        <v>3500</v>
      </c>
      <c r="L109" s="216"/>
      <c r="M109" s="216"/>
      <c r="N109" s="215">
        <f t="shared" si="60"/>
        <v>0</v>
      </c>
      <c r="O109" s="215"/>
      <c r="P109" s="215"/>
      <c r="Q109" s="215"/>
      <c r="R109" s="117"/>
      <c r="T109" s="101" t="s">
        <v>5</v>
      </c>
      <c r="U109" s="37" t="s">
        <v>34</v>
      </c>
      <c r="V109" s="102">
        <v>0.004</v>
      </c>
      <c r="W109" s="102">
        <f t="shared" si="61"/>
        <v>14</v>
      </c>
      <c r="X109" s="102">
        <v>0</v>
      </c>
      <c r="Y109" s="102">
        <f t="shared" si="62"/>
        <v>0</v>
      </c>
      <c r="Z109" s="102">
        <v>0</v>
      </c>
      <c r="AA109" s="103">
        <f t="shared" si="63"/>
        <v>0</v>
      </c>
      <c r="AC109" s="165" t="s">
        <v>179</v>
      </c>
      <c r="AR109" s="16" t="s">
        <v>107</v>
      </c>
      <c r="AT109" s="16" t="s">
        <v>105</v>
      </c>
      <c r="AU109" s="16" t="s">
        <v>84</v>
      </c>
      <c r="AY109" s="16" t="s">
        <v>104</v>
      </c>
      <c r="BE109" s="104">
        <f t="shared" si="64"/>
        <v>0</v>
      </c>
      <c r="BF109" s="104">
        <f t="shared" si="65"/>
        <v>0</v>
      </c>
      <c r="BG109" s="104">
        <f t="shared" si="66"/>
        <v>0</v>
      </c>
      <c r="BH109" s="104">
        <f t="shared" si="67"/>
        <v>0</v>
      </c>
      <c r="BI109" s="104">
        <f t="shared" si="68"/>
        <v>0</v>
      </c>
      <c r="BJ109" s="16" t="s">
        <v>75</v>
      </c>
      <c r="BK109" s="104">
        <f t="shared" si="69"/>
        <v>0</v>
      </c>
      <c r="BL109" s="16" t="s">
        <v>107</v>
      </c>
      <c r="BM109" s="16" t="s">
        <v>124</v>
      </c>
    </row>
    <row r="110" spans="2:65" s="1" customFormat="1" ht="29.25" customHeight="1">
      <c r="B110" s="114"/>
      <c r="C110" s="166">
        <v>22</v>
      </c>
      <c r="D110" s="156"/>
      <c r="E110" s="157"/>
      <c r="F110" s="218" t="s">
        <v>157</v>
      </c>
      <c r="G110" s="218"/>
      <c r="H110" s="218"/>
      <c r="I110" s="218"/>
      <c r="J110" s="158" t="s">
        <v>138</v>
      </c>
      <c r="K110" s="159">
        <v>174</v>
      </c>
      <c r="L110" s="216"/>
      <c r="M110" s="216"/>
      <c r="N110" s="215">
        <f aca="true" t="shared" si="100" ref="N110:N111">ROUND(L110*K110,2)</f>
        <v>0</v>
      </c>
      <c r="O110" s="215"/>
      <c r="P110" s="215"/>
      <c r="Q110" s="215"/>
      <c r="R110" s="117"/>
      <c r="T110" s="101" t="s">
        <v>5</v>
      </c>
      <c r="U110" s="37" t="s">
        <v>34</v>
      </c>
      <c r="V110" s="102">
        <v>0.004</v>
      </c>
      <c r="W110" s="102">
        <f aca="true" t="shared" si="101" ref="W110:W111">V110*K110</f>
        <v>0.6960000000000001</v>
      </c>
      <c r="X110" s="102">
        <v>0</v>
      </c>
      <c r="Y110" s="102">
        <f aca="true" t="shared" si="102" ref="Y110:Y111">X110*K110</f>
        <v>0</v>
      </c>
      <c r="Z110" s="102">
        <v>0</v>
      </c>
      <c r="AA110" s="103">
        <f aca="true" t="shared" si="103" ref="AA110:AA111">Z110*K110</f>
        <v>0</v>
      </c>
      <c r="AC110" s="165"/>
      <c r="AR110" s="16" t="s">
        <v>107</v>
      </c>
      <c r="AT110" s="16" t="s">
        <v>105</v>
      </c>
      <c r="AU110" s="16" t="s">
        <v>84</v>
      </c>
      <c r="AY110" s="16" t="s">
        <v>104</v>
      </c>
      <c r="BE110" s="104">
        <f aca="true" t="shared" si="104" ref="BE110:BE111">IF(U110="základní",N110,0)</f>
        <v>0</v>
      </c>
      <c r="BF110" s="104">
        <f aca="true" t="shared" si="105" ref="BF110:BF111">IF(U110="snížená",N110,0)</f>
        <v>0</v>
      </c>
      <c r="BG110" s="104">
        <f aca="true" t="shared" si="106" ref="BG110:BG111">IF(U110="zákl. přenesená",N110,0)</f>
        <v>0</v>
      </c>
      <c r="BH110" s="104">
        <f aca="true" t="shared" si="107" ref="BH110:BH111">IF(U110="sníž. přenesená",N110,0)</f>
        <v>0</v>
      </c>
      <c r="BI110" s="104">
        <f aca="true" t="shared" si="108" ref="BI110:BI111">IF(U110="nulová",N110,0)</f>
        <v>0</v>
      </c>
      <c r="BJ110" s="16" t="s">
        <v>75</v>
      </c>
      <c r="BK110" s="104">
        <f aca="true" t="shared" si="109" ref="BK110:BK111">ROUND(L110*K110,2)</f>
        <v>0</v>
      </c>
      <c r="BL110" s="16" t="s">
        <v>107</v>
      </c>
      <c r="BM110" s="16" t="s">
        <v>124</v>
      </c>
    </row>
    <row r="111" spans="2:65" s="1" customFormat="1" ht="20.1" customHeight="1">
      <c r="B111" s="114"/>
      <c r="C111" s="166">
        <v>23</v>
      </c>
      <c r="D111" s="156"/>
      <c r="E111" s="157"/>
      <c r="F111" s="218" t="s">
        <v>158</v>
      </c>
      <c r="G111" s="218"/>
      <c r="H111" s="218"/>
      <c r="I111" s="218"/>
      <c r="J111" s="158" t="s">
        <v>138</v>
      </c>
      <c r="K111" s="159">
        <v>162</v>
      </c>
      <c r="L111" s="216"/>
      <c r="M111" s="216"/>
      <c r="N111" s="215">
        <f t="shared" si="100"/>
        <v>0</v>
      </c>
      <c r="O111" s="215"/>
      <c r="P111" s="215"/>
      <c r="Q111" s="215"/>
      <c r="R111" s="117"/>
      <c r="T111" s="101" t="s">
        <v>5</v>
      </c>
      <c r="U111" s="37" t="s">
        <v>34</v>
      </c>
      <c r="V111" s="102">
        <v>0.004</v>
      </c>
      <c r="W111" s="102">
        <f t="shared" si="101"/>
        <v>0.648</v>
      </c>
      <c r="X111" s="102">
        <v>0</v>
      </c>
      <c r="Y111" s="102">
        <f t="shared" si="102"/>
        <v>0</v>
      </c>
      <c r="Z111" s="102">
        <v>0</v>
      </c>
      <c r="AA111" s="103">
        <f t="shared" si="103"/>
        <v>0</v>
      </c>
      <c r="AC111" s="165"/>
      <c r="AR111" s="16" t="s">
        <v>107</v>
      </c>
      <c r="AT111" s="16" t="s">
        <v>105</v>
      </c>
      <c r="AU111" s="16" t="s">
        <v>84</v>
      </c>
      <c r="AY111" s="16" t="s">
        <v>104</v>
      </c>
      <c r="BE111" s="104">
        <f t="shared" si="104"/>
        <v>0</v>
      </c>
      <c r="BF111" s="104">
        <f t="shared" si="105"/>
        <v>0</v>
      </c>
      <c r="BG111" s="104">
        <f t="shared" si="106"/>
        <v>0</v>
      </c>
      <c r="BH111" s="104">
        <f t="shared" si="107"/>
        <v>0</v>
      </c>
      <c r="BI111" s="104">
        <f t="shared" si="108"/>
        <v>0</v>
      </c>
      <c r="BJ111" s="16" t="s">
        <v>75</v>
      </c>
      <c r="BK111" s="104">
        <f t="shared" si="109"/>
        <v>0</v>
      </c>
      <c r="BL111" s="16" t="s">
        <v>107</v>
      </c>
      <c r="BM111" s="16" t="s">
        <v>124</v>
      </c>
    </row>
    <row r="112" spans="2:65" s="1" customFormat="1" ht="42" customHeight="1">
      <c r="B112" s="114"/>
      <c r="C112" s="166">
        <v>24</v>
      </c>
      <c r="D112" s="156"/>
      <c r="E112" s="157"/>
      <c r="F112" s="218" t="s">
        <v>159</v>
      </c>
      <c r="G112" s="218"/>
      <c r="H112" s="218"/>
      <c r="I112" s="218"/>
      <c r="J112" s="158" t="s">
        <v>138</v>
      </c>
      <c r="K112" s="159">
        <v>452</v>
      </c>
      <c r="L112" s="216"/>
      <c r="M112" s="216"/>
      <c r="N112" s="215">
        <f aca="true" t="shared" si="110" ref="N112:N113">ROUND(L112*K112,2)</f>
        <v>0</v>
      </c>
      <c r="O112" s="215"/>
      <c r="P112" s="215"/>
      <c r="Q112" s="215"/>
      <c r="R112" s="117"/>
      <c r="T112" s="101" t="s">
        <v>5</v>
      </c>
      <c r="U112" s="37" t="s">
        <v>34</v>
      </c>
      <c r="V112" s="102">
        <v>0.004</v>
      </c>
      <c r="W112" s="102">
        <f aca="true" t="shared" si="111" ref="W112:W113">V112*K112</f>
        <v>1.808</v>
      </c>
      <c r="X112" s="102">
        <v>0</v>
      </c>
      <c r="Y112" s="102">
        <f aca="true" t="shared" si="112" ref="Y112:Y113">X112*K112</f>
        <v>0</v>
      </c>
      <c r="Z112" s="102">
        <v>0</v>
      </c>
      <c r="AA112" s="103">
        <f aca="true" t="shared" si="113" ref="AA112:AA113">Z112*K112</f>
        <v>0</v>
      </c>
      <c r="AC112" s="165"/>
      <c r="AR112" s="16" t="s">
        <v>107</v>
      </c>
      <c r="AT112" s="16" t="s">
        <v>105</v>
      </c>
      <c r="AU112" s="16" t="s">
        <v>84</v>
      </c>
      <c r="AY112" s="16" t="s">
        <v>104</v>
      </c>
      <c r="BE112" s="104">
        <f aca="true" t="shared" si="114" ref="BE112:BE113">IF(U112="základní",N112,0)</f>
        <v>0</v>
      </c>
      <c r="BF112" s="104">
        <f aca="true" t="shared" si="115" ref="BF112:BF113">IF(U112="snížená",N112,0)</f>
        <v>0</v>
      </c>
      <c r="BG112" s="104">
        <f aca="true" t="shared" si="116" ref="BG112:BG113">IF(U112="zákl. přenesená",N112,0)</f>
        <v>0</v>
      </c>
      <c r="BH112" s="104">
        <f aca="true" t="shared" si="117" ref="BH112:BH113">IF(U112="sníž. přenesená",N112,0)</f>
        <v>0</v>
      </c>
      <c r="BI112" s="104">
        <f aca="true" t="shared" si="118" ref="BI112:BI113">IF(U112="nulová",N112,0)</f>
        <v>0</v>
      </c>
      <c r="BJ112" s="16" t="s">
        <v>75</v>
      </c>
      <c r="BK112" s="104">
        <f aca="true" t="shared" si="119" ref="BK112:BK113">ROUND(L112*K112,2)</f>
        <v>0</v>
      </c>
      <c r="BL112" s="16" t="s">
        <v>107</v>
      </c>
      <c r="BM112" s="16" t="s">
        <v>124</v>
      </c>
    </row>
    <row r="113" spans="2:65" s="1" customFormat="1" ht="20.1" customHeight="1">
      <c r="B113" s="114"/>
      <c r="C113" s="166">
        <v>25</v>
      </c>
      <c r="D113" s="156"/>
      <c r="E113" s="157"/>
      <c r="F113" s="218" t="s">
        <v>166</v>
      </c>
      <c r="G113" s="218"/>
      <c r="H113" s="218"/>
      <c r="I113" s="218"/>
      <c r="J113" s="158" t="s">
        <v>137</v>
      </c>
      <c r="K113" s="159">
        <v>28.6</v>
      </c>
      <c r="L113" s="216"/>
      <c r="M113" s="216"/>
      <c r="N113" s="215">
        <f t="shared" si="110"/>
        <v>0</v>
      </c>
      <c r="O113" s="215"/>
      <c r="P113" s="215"/>
      <c r="Q113" s="215"/>
      <c r="R113" s="117"/>
      <c r="T113" s="101" t="s">
        <v>5</v>
      </c>
      <c r="U113" s="37" t="s">
        <v>34</v>
      </c>
      <c r="V113" s="102">
        <v>0</v>
      </c>
      <c r="W113" s="102">
        <f t="shared" si="111"/>
        <v>0</v>
      </c>
      <c r="X113" s="102">
        <v>0</v>
      </c>
      <c r="Y113" s="102">
        <f t="shared" si="112"/>
        <v>0</v>
      </c>
      <c r="Z113" s="102">
        <v>0</v>
      </c>
      <c r="AA113" s="103">
        <f t="shared" si="113"/>
        <v>0</v>
      </c>
      <c r="AC113" s="165" t="s">
        <v>164</v>
      </c>
      <c r="AR113" s="16" t="s">
        <v>107</v>
      </c>
      <c r="AT113" s="16" t="s">
        <v>105</v>
      </c>
      <c r="AU113" s="16" t="s">
        <v>84</v>
      </c>
      <c r="AY113" s="16" t="s">
        <v>104</v>
      </c>
      <c r="BE113" s="104">
        <f t="shared" si="114"/>
        <v>0</v>
      </c>
      <c r="BF113" s="104">
        <f t="shared" si="115"/>
        <v>0</v>
      </c>
      <c r="BG113" s="104">
        <f t="shared" si="116"/>
        <v>0</v>
      </c>
      <c r="BH113" s="104">
        <f t="shared" si="117"/>
        <v>0</v>
      </c>
      <c r="BI113" s="104">
        <f t="shared" si="118"/>
        <v>0</v>
      </c>
      <c r="BJ113" s="16" t="s">
        <v>75</v>
      </c>
      <c r="BK113" s="104">
        <f t="shared" si="119"/>
        <v>0</v>
      </c>
      <c r="BL113" s="16" t="s">
        <v>107</v>
      </c>
      <c r="BM113" s="16" t="s">
        <v>125</v>
      </c>
    </row>
    <row r="114" spans="2:65" s="1" customFormat="1" ht="20.1" customHeight="1">
      <c r="B114" s="114"/>
      <c r="C114" s="166">
        <v>26</v>
      </c>
      <c r="D114" s="156"/>
      <c r="E114" s="157"/>
      <c r="F114" s="218" t="s">
        <v>167</v>
      </c>
      <c r="G114" s="218"/>
      <c r="H114" s="218"/>
      <c r="I114" s="218"/>
      <c r="J114" s="158" t="s">
        <v>138</v>
      </c>
      <c r="K114" s="159">
        <v>80</v>
      </c>
      <c r="L114" s="216"/>
      <c r="M114" s="216"/>
      <c r="N114" s="215">
        <f t="shared" si="60"/>
        <v>0</v>
      </c>
      <c r="O114" s="215"/>
      <c r="P114" s="215"/>
      <c r="Q114" s="215"/>
      <c r="R114" s="117"/>
      <c r="T114" s="101" t="s">
        <v>5</v>
      </c>
      <c r="U114" s="37" t="s">
        <v>34</v>
      </c>
      <c r="V114" s="102">
        <v>0</v>
      </c>
      <c r="W114" s="102">
        <f t="shared" si="61"/>
        <v>0</v>
      </c>
      <c r="X114" s="102">
        <v>0</v>
      </c>
      <c r="Y114" s="102">
        <f t="shared" si="62"/>
        <v>0</v>
      </c>
      <c r="Z114" s="102">
        <v>0</v>
      </c>
      <c r="AA114" s="103">
        <f t="shared" si="63"/>
        <v>0</v>
      </c>
      <c r="AC114" s="165"/>
      <c r="AR114" s="16" t="s">
        <v>107</v>
      </c>
      <c r="AT114" s="16" t="s">
        <v>105</v>
      </c>
      <c r="AU114" s="16" t="s">
        <v>84</v>
      </c>
      <c r="AY114" s="16" t="s">
        <v>104</v>
      </c>
      <c r="BE114" s="104">
        <f t="shared" si="64"/>
        <v>0</v>
      </c>
      <c r="BF114" s="104">
        <f t="shared" si="65"/>
        <v>0</v>
      </c>
      <c r="BG114" s="104">
        <f t="shared" si="66"/>
        <v>0</v>
      </c>
      <c r="BH114" s="104">
        <f t="shared" si="67"/>
        <v>0</v>
      </c>
      <c r="BI114" s="104">
        <f t="shared" si="68"/>
        <v>0</v>
      </c>
      <c r="BJ114" s="16" t="s">
        <v>75</v>
      </c>
      <c r="BK114" s="104">
        <f t="shared" si="69"/>
        <v>0</v>
      </c>
      <c r="BL114" s="16" t="s">
        <v>107</v>
      </c>
      <c r="BM114" s="16" t="s">
        <v>125</v>
      </c>
    </row>
    <row r="115" spans="2:65" s="1" customFormat="1" ht="20.1" customHeight="1">
      <c r="B115" s="114"/>
      <c r="C115" s="166">
        <v>27</v>
      </c>
      <c r="D115" s="156"/>
      <c r="E115" s="157"/>
      <c r="F115" s="218" t="s">
        <v>168</v>
      </c>
      <c r="G115" s="218"/>
      <c r="H115" s="218"/>
      <c r="I115" s="218"/>
      <c r="J115" s="158" t="s">
        <v>137</v>
      </c>
      <c r="K115" s="159">
        <v>73</v>
      </c>
      <c r="L115" s="216"/>
      <c r="M115" s="216"/>
      <c r="N115" s="215">
        <f t="shared" si="60"/>
        <v>0</v>
      </c>
      <c r="O115" s="215"/>
      <c r="P115" s="215"/>
      <c r="Q115" s="215"/>
      <c r="R115" s="117"/>
      <c r="T115" s="101" t="s">
        <v>5</v>
      </c>
      <c r="U115" s="37" t="s">
        <v>34</v>
      </c>
      <c r="V115" s="102">
        <v>0.835</v>
      </c>
      <c r="W115" s="102">
        <f t="shared" si="61"/>
        <v>60.955</v>
      </c>
      <c r="X115" s="102">
        <v>0</v>
      </c>
      <c r="Y115" s="102">
        <f t="shared" si="62"/>
        <v>0</v>
      </c>
      <c r="Z115" s="102">
        <v>0</v>
      </c>
      <c r="AA115" s="103">
        <f t="shared" si="63"/>
        <v>0</v>
      </c>
      <c r="AC115" s="165" t="s">
        <v>176</v>
      </c>
      <c r="AR115" s="16" t="s">
        <v>107</v>
      </c>
      <c r="AT115" s="16" t="s">
        <v>105</v>
      </c>
      <c r="AU115" s="16" t="s">
        <v>84</v>
      </c>
      <c r="AY115" s="16" t="s">
        <v>104</v>
      </c>
      <c r="BE115" s="104">
        <f t="shared" si="64"/>
        <v>0</v>
      </c>
      <c r="BF115" s="104">
        <f t="shared" si="65"/>
        <v>0</v>
      </c>
      <c r="BG115" s="104">
        <f t="shared" si="66"/>
        <v>0</v>
      </c>
      <c r="BH115" s="104">
        <f t="shared" si="67"/>
        <v>0</v>
      </c>
      <c r="BI115" s="104">
        <f t="shared" si="68"/>
        <v>0</v>
      </c>
      <c r="BJ115" s="16" t="s">
        <v>75</v>
      </c>
      <c r="BK115" s="104">
        <f t="shared" si="69"/>
        <v>0</v>
      </c>
      <c r="BL115" s="16" t="s">
        <v>107</v>
      </c>
      <c r="BM115" s="16" t="s">
        <v>123</v>
      </c>
    </row>
    <row r="116" spans="2:65" s="1" customFormat="1" ht="20.1" customHeight="1">
      <c r="B116" s="114"/>
      <c r="C116" s="166">
        <v>28</v>
      </c>
      <c r="D116" s="156"/>
      <c r="E116" s="157"/>
      <c r="F116" s="218" t="s">
        <v>169</v>
      </c>
      <c r="G116" s="218"/>
      <c r="H116" s="218"/>
      <c r="I116" s="218"/>
      <c r="J116" s="158" t="s">
        <v>137</v>
      </c>
      <c r="K116" s="159">
        <v>52</v>
      </c>
      <c r="L116" s="216"/>
      <c r="M116" s="216"/>
      <c r="N116" s="215">
        <f t="shared" si="60"/>
        <v>0</v>
      </c>
      <c r="O116" s="215"/>
      <c r="P116" s="215"/>
      <c r="Q116" s="215"/>
      <c r="R116" s="117"/>
      <c r="T116" s="101" t="s">
        <v>5</v>
      </c>
      <c r="U116" s="37" t="s">
        <v>34</v>
      </c>
      <c r="V116" s="102">
        <v>0.004</v>
      </c>
      <c r="W116" s="102">
        <f t="shared" si="61"/>
        <v>0.20800000000000002</v>
      </c>
      <c r="X116" s="102">
        <v>0</v>
      </c>
      <c r="Y116" s="102">
        <f t="shared" si="62"/>
        <v>0</v>
      </c>
      <c r="Z116" s="102">
        <v>0</v>
      </c>
      <c r="AA116" s="103">
        <f t="shared" si="63"/>
        <v>0</v>
      </c>
      <c r="AC116" s="165"/>
      <c r="AR116" s="16" t="s">
        <v>107</v>
      </c>
      <c r="AT116" s="16" t="s">
        <v>105</v>
      </c>
      <c r="AU116" s="16" t="s">
        <v>84</v>
      </c>
      <c r="AY116" s="16" t="s">
        <v>104</v>
      </c>
      <c r="BE116" s="104">
        <f t="shared" si="64"/>
        <v>0</v>
      </c>
      <c r="BF116" s="104">
        <f t="shared" si="65"/>
        <v>0</v>
      </c>
      <c r="BG116" s="104">
        <f t="shared" si="66"/>
        <v>0</v>
      </c>
      <c r="BH116" s="104">
        <f t="shared" si="67"/>
        <v>0</v>
      </c>
      <c r="BI116" s="104">
        <f t="shared" si="68"/>
        <v>0</v>
      </c>
      <c r="BJ116" s="16" t="s">
        <v>75</v>
      </c>
      <c r="BK116" s="104">
        <f t="shared" si="69"/>
        <v>0</v>
      </c>
      <c r="BL116" s="16" t="s">
        <v>107</v>
      </c>
      <c r="BM116" s="16" t="s">
        <v>124</v>
      </c>
    </row>
    <row r="117" spans="2:65" s="1" customFormat="1" ht="20.1" customHeight="1">
      <c r="B117" s="114"/>
      <c r="C117" s="166">
        <v>29</v>
      </c>
      <c r="D117" s="156"/>
      <c r="E117" s="157"/>
      <c r="F117" s="218" t="s">
        <v>132</v>
      </c>
      <c r="G117" s="218"/>
      <c r="H117" s="218"/>
      <c r="I117" s="218"/>
      <c r="J117" s="158" t="s">
        <v>115</v>
      </c>
      <c r="K117" s="159">
        <v>1</v>
      </c>
      <c r="L117" s="216"/>
      <c r="M117" s="216"/>
      <c r="N117" s="215">
        <f t="shared" si="60"/>
        <v>0</v>
      </c>
      <c r="O117" s="215"/>
      <c r="P117" s="215"/>
      <c r="Q117" s="215"/>
      <c r="R117" s="117"/>
      <c r="T117" s="101" t="s">
        <v>5</v>
      </c>
      <c r="U117" s="37" t="s">
        <v>34</v>
      </c>
      <c r="V117" s="102">
        <v>0</v>
      </c>
      <c r="W117" s="102">
        <f t="shared" si="61"/>
        <v>0</v>
      </c>
      <c r="X117" s="102">
        <v>0</v>
      </c>
      <c r="Y117" s="102">
        <f t="shared" si="62"/>
        <v>0</v>
      </c>
      <c r="Z117" s="102">
        <v>0</v>
      </c>
      <c r="AA117" s="103">
        <f t="shared" si="63"/>
        <v>0</v>
      </c>
      <c r="AC117" s="165"/>
      <c r="AR117" s="16" t="s">
        <v>107</v>
      </c>
      <c r="AT117" s="16" t="s">
        <v>105</v>
      </c>
      <c r="AU117" s="16" t="s">
        <v>84</v>
      </c>
      <c r="AY117" s="16" t="s">
        <v>104</v>
      </c>
      <c r="BE117" s="104">
        <f t="shared" si="64"/>
        <v>0</v>
      </c>
      <c r="BF117" s="104">
        <f t="shared" si="65"/>
        <v>0</v>
      </c>
      <c r="BG117" s="104">
        <f t="shared" si="66"/>
        <v>0</v>
      </c>
      <c r="BH117" s="104">
        <f t="shared" si="67"/>
        <v>0</v>
      </c>
      <c r="BI117" s="104">
        <f t="shared" si="68"/>
        <v>0</v>
      </c>
      <c r="BJ117" s="16" t="s">
        <v>75</v>
      </c>
      <c r="BK117" s="104">
        <f t="shared" si="69"/>
        <v>0</v>
      </c>
      <c r="BL117" s="16" t="s">
        <v>107</v>
      </c>
      <c r="BM117" s="16" t="s">
        <v>125</v>
      </c>
    </row>
    <row r="118" spans="2:65" s="1" customFormat="1" ht="20.1" customHeight="1">
      <c r="B118" s="114"/>
      <c r="C118" s="166">
        <v>30</v>
      </c>
      <c r="D118" s="156"/>
      <c r="E118" s="157"/>
      <c r="F118" s="218" t="s">
        <v>133</v>
      </c>
      <c r="G118" s="218"/>
      <c r="H118" s="218"/>
      <c r="I118" s="218"/>
      <c r="J118" s="158" t="s">
        <v>115</v>
      </c>
      <c r="K118" s="159">
        <v>1</v>
      </c>
      <c r="L118" s="216"/>
      <c r="M118" s="216"/>
      <c r="N118" s="215">
        <f t="shared" si="60"/>
        <v>0</v>
      </c>
      <c r="O118" s="215"/>
      <c r="P118" s="215"/>
      <c r="Q118" s="215"/>
      <c r="R118" s="117"/>
      <c r="T118" s="101" t="s">
        <v>5</v>
      </c>
      <c r="U118" s="37" t="s">
        <v>34</v>
      </c>
      <c r="V118" s="102">
        <v>0.835</v>
      </c>
      <c r="W118" s="102">
        <f t="shared" si="61"/>
        <v>0.835</v>
      </c>
      <c r="X118" s="102">
        <v>0</v>
      </c>
      <c r="Y118" s="102">
        <f t="shared" si="62"/>
        <v>0</v>
      </c>
      <c r="Z118" s="102">
        <v>0</v>
      </c>
      <c r="AA118" s="103">
        <f t="shared" si="63"/>
        <v>0</v>
      </c>
      <c r="AC118" s="165"/>
      <c r="AR118" s="16" t="s">
        <v>107</v>
      </c>
      <c r="AT118" s="16" t="s">
        <v>105</v>
      </c>
      <c r="AU118" s="16" t="s">
        <v>84</v>
      </c>
      <c r="AY118" s="16" t="s">
        <v>104</v>
      </c>
      <c r="BE118" s="104">
        <f t="shared" si="64"/>
        <v>0</v>
      </c>
      <c r="BF118" s="104">
        <f t="shared" si="65"/>
        <v>0</v>
      </c>
      <c r="BG118" s="104">
        <f t="shared" si="66"/>
        <v>0</v>
      </c>
      <c r="BH118" s="104">
        <f t="shared" si="67"/>
        <v>0</v>
      </c>
      <c r="BI118" s="104">
        <f t="shared" si="68"/>
        <v>0</v>
      </c>
      <c r="BJ118" s="16" t="s">
        <v>75</v>
      </c>
      <c r="BK118" s="104">
        <f t="shared" si="69"/>
        <v>0</v>
      </c>
      <c r="BL118" s="16" t="s">
        <v>107</v>
      </c>
      <c r="BM118" s="16" t="s">
        <v>123</v>
      </c>
    </row>
    <row r="119" spans="2:65" s="1" customFormat="1" ht="29.25" customHeight="1">
      <c r="B119" s="114"/>
      <c r="C119" s="166">
        <v>31</v>
      </c>
      <c r="D119" s="156"/>
      <c r="E119" s="157"/>
      <c r="F119" s="218" t="s">
        <v>170</v>
      </c>
      <c r="G119" s="218"/>
      <c r="H119" s="218"/>
      <c r="I119" s="218"/>
      <c r="J119" s="158" t="s">
        <v>115</v>
      </c>
      <c r="K119" s="159">
        <v>1</v>
      </c>
      <c r="L119" s="216"/>
      <c r="M119" s="216"/>
      <c r="N119" s="215">
        <f t="shared" si="60"/>
        <v>0</v>
      </c>
      <c r="O119" s="215"/>
      <c r="P119" s="215"/>
      <c r="Q119" s="215"/>
      <c r="R119" s="117"/>
      <c r="T119" s="101" t="s">
        <v>5</v>
      </c>
      <c r="U119" s="37" t="s">
        <v>34</v>
      </c>
      <c r="V119" s="102">
        <v>0.004</v>
      </c>
      <c r="W119" s="102">
        <f t="shared" si="61"/>
        <v>0.004</v>
      </c>
      <c r="X119" s="102">
        <v>0</v>
      </c>
      <c r="Y119" s="102">
        <f t="shared" si="62"/>
        <v>0</v>
      </c>
      <c r="Z119" s="102">
        <v>0</v>
      </c>
      <c r="AA119" s="103">
        <f t="shared" si="63"/>
        <v>0</v>
      </c>
      <c r="AC119" s="165"/>
      <c r="AR119" s="16" t="s">
        <v>107</v>
      </c>
      <c r="AT119" s="16" t="s">
        <v>105</v>
      </c>
      <c r="AU119" s="16" t="s">
        <v>84</v>
      </c>
      <c r="AY119" s="16" t="s">
        <v>104</v>
      </c>
      <c r="BE119" s="104">
        <f t="shared" si="64"/>
        <v>0</v>
      </c>
      <c r="BF119" s="104">
        <f t="shared" si="65"/>
        <v>0</v>
      </c>
      <c r="BG119" s="104">
        <f t="shared" si="66"/>
        <v>0</v>
      </c>
      <c r="BH119" s="104">
        <f t="shared" si="67"/>
        <v>0</v>
      </c>
      <c r="BI119" s="104">
        <f t="shared" si="68"/>
        <v>0</v>
      </c>
      <c r="BJ119" s="16" t="s">
        <v>75</v>
      </c>
      <c r="BK119" s="104">
        <f t="shared" si="69"/>
        <v>0</v>
      </c>
      <c r="BL119" s="16" t="s">
        <v>107</v>
      </c>
      <c r="BM119" s="16" t="s">
        <v>124</v>
      </c>
    </row>
    <row r="120" spans="2:65" s="1" customFormat="1" ht="20.1" customHeight="1">
      <c r="B120" s="114"/>
      <c r="C120" s="166">
        <v>32</v>
      </c>
      <c r="D120" s="156"/>
      <c r="E120" s="157"/>
      <c r="F120" s="218" t="s">
        <v>134</v>
      </c>
      <c r="G120" s="218"/>
      <c r="H120" s="218"/>
      <c r="I120" s="218"/>
      <c r="J120" s="158" t="s">
        <v>115</v>
      </c>
      <c r="K120" s="159">
        <v>1</v>
      </c>
      <c r="L120" s="216"/>
      <c r="M120" s="216"/>
      <c r="N120" s="215">
        <f t="shared" si="60"/>
        <v>0</v>
      </c>
      <c r="O120" s="215"/>
      <c r="P120" s="215"/>
      <c r="Q120" s="215"/>
      <c r="R120" s="117"/>
      <c r="T120" s="101" t="s">
        <v>5</v>
      </c>
      <c r="U120" s="37" t="s">
        <v>34</v>
      </c>
      <c r="V120" s="102">
        <v>0.835</v>
      </c>
      <c r="W120" s="102">
        <f t="shared" si="61"/>
        <v>0.835</v>
      </c>
      <c r="X120" s="102">
        <v>0</v>
      </c>
      <c r="Y120" s="102">
        <f t="shared" si="62"/>
        <v>0</v>
      </c>
      <c r="Z120" s="102">
        <v>0</v>
      </c>
      <c r="AA120" s="103">
        <f t="shared" si="63"/>
        <v>0</v>
      </c>
      <c r="AC120" s="165"/>
      <c r="AR120" s="16" t="s">
        <v>107</v>
      </c>
      <c r="AT120" s="16" t="s">
        <v>105</v>
      </c>
      <c r="AU120" s="16" t="s">
        <v>84</v>
      </c>
      <c r="AY120" s="16" t="s">
        <v>104</v>
      </c>
      <c r="BE120" s="104">
        <f t="shared" si="64"/>
        <v>0</v>
      </c>
      <c r="BF120" s="104">
        <f t="shared" si="65"/>
        <v>0</v>
      </c>
      <c r="BG120" s="104">
        <f t="shared" si="66"/>
        <v>0</v>
      </c>
      <c r="BH120" s="104">
        <f t="shared" si="67"/>
        <v>0</v>
      </c>
      <c r="BI120" s="104">
        <f t="shared" si="68"/>
        <v>0</v>
      </c>
      <c r="BJ120" s="16" t="s">
        <v>75</v>
      </c>
      <c r="BK120" s="104">
        <f t="shared" si="69"/>
        <v>0</v>
      </c>
      <c r="BL120" s="16" t="s">
        <v>107</v>
      </c>
      <c r="BM120" s="16" t="s">
        <v>123</v>
      </c>
    </row>
    <row r="121" spans="2:63" s="7" customFormat="1" ht="20.1" customHeight="1">
      <c r="B121" s="151"/>
      <c r="C121" s="167"/>
      <c r="D121" s="155" t="s">
        <v>136</v>
      </c>
      <c r="E121" s="155"/>
      <c r="F121" s="155"/>
      <c r="G121" s="155"/>
      <c r="H121" s="155"/>
      <c r="I121" s="155"/>
      <c r="J121" s="155"/>
      <c r="K121" s="155"/>
      <c r="L121" s="155"/>
      <c r="M121" s="155"/>
      <c r="N121" s="221"/>
      <c r="O121" s="222"/>
      <c r="P121" s="222"/>
      <c r="Q121" s="222"/>
      <c r="R121" s="154"/>
      <c r="T121" s="95"/>
      <c r="U121" s="94"/>
      <c r="V121" s="94"/>
      <c r="W121" s="96">
        <f>W122</f>
        <v>0</v>
      </c>
      <c r="X121" s="94"/>
      <c r="Y121" s="96">
        <f>Y122</f>
        <v>0</v>
      </c>
      <c r="Z121" s="94"/>
      <c r="AA121" s="97">
        <f>AA122</f>
        <v>0</v>
      </c>
      <c r="AC121" s="168"/>
      <c r="AR121" s="98" t="s">
        <v>75</v>
      </c>
      <c r="AT121" s="99" t="s">
        <v>68</v>
      </c>
      <c r="AU121" s="99" t="s">
        <v>75</v>
      </c>
      <c r="AY121" s="98" t="s">
        <v>104</v>
      </c>
      <c r="BK121" s="100">
        <f>BK122</f>
        <v>0</v>
      </c>
    </row>
    <row r="122" spans="2:65" s="1" customFormat="1" ht="20.1" customHeight="1">
      <c r="B122" s="114"/>
      <c r="C122" s="166">
        <v>33</v>
      </c>
      <c r="D122" s="156"/>
      <c r="E122" s="157"/>
      <c r="F122" s="218" t="s">
        <v>135</v>
      </c>
      <c r="G122" s="218"/>
      <c r="H122" s="218"/>
      <c r="I122" s="218"/>
      <c r="J122" s="158" t="s">
        <v>139</v>
      </c>
      <c r="K122" s="164"/>
      <c r="L122" s="220">
        <f>SUM(N89:Q120)</f>
        <v>0</v>
      </c>
      <c r="M122" s="220"/>
      <c r="N122" s="215">
        <f>ROUND(K122/100*L122,2)</f>
        <v>0</v>
      </c>
      <c r="O122" s="215"/>
      <c r="P122" s="215"/>
      <c r="Q122" s="215"/>
      <c r="R122" s="117"/>
      <c r="T122" s="101" t="s">
        <v>5</v>
      </c>
      <c r="U122" s="37" t="s">
        <v>34</v>
      </c>
      <c r="V122" s="102">
        <v>0.208</v>
      </c>
      <c r="W122" s="102">
        <f>V122*K122</f>
        <v>0</v>
      </c>
      <c r="X122" s="102">
        <v>0</v>
      </c>
      <c r="Y122" s="102">
        <f>X122*K122</f>
        <v>0</v>
      </c>
      <c r="Z122" s="102">
        <v>0</v>
      </c>
      <c r="AA122" s="103">
        <f>Z122*K122</f>
        <v>0</v>
      </c>
      <c r="AC122" s="165"/>
      <c r="AR122" s="16" t="s">
        <v>107</v>
      </c>
      <c r="AT122" s="16" t="s">
        <v>105</v>
      </c>
      <c r="AU122" s="16" t="s">
        <v>84</v>
      </c>
      <c r="AY122" s="16" t="s">
        <v>104</v>
      </c>
      <c r="BE122" s="104">
        <f>IF(U122="základní",N122,0)</f>
        <v>0</v>
      </c>
      <c r="BF122" s="104">
        <f>IF(U122="snížená",N122,0)</f>
        <v>0</v>
      </c>
      <c r="BG122" s="104">
        <f>IF(U122="zákl. přenesená",N122,0)</f>
        <v>0</v>
      </c>
      <c r="BH122" s="104">
        <f>IF(U122="sníž. přenesená",N122,0)</f>
        <v>0</v>
      </c>
      <c r="BI122" s="104">
        <f>IF(U122="nulová",N122,0)</f>
        <v>0</v>
      </c>
      <c r="BJ122" s="16" t="s">
        <v>75</v>
      </c>
      <c r="BK122" s="104">
        <f>ROUND(L122*K122,2)</f>
        <v>0</v>
      </c>
      <c r="BL122" s="16" t="s">
        <v>107</v>
      </c>
      <c r="BM122" s="16" t="s">
        <v>126</v>
      </c>
    </row>
    <row r="123" spans="2:29" s="1" customFormat="1" ht="6.95" customHeight="1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40"/>
      <c r="AC123" s="165"/>
    </row>
    <row r="124" ht="13.5">
      <c r="AC124" s="169"/>
    </row>
  </sheetData>
  <sheetProtection password="D62F" sheet="1" objects="1" scenarios="1"/>
  <mergeCells count="141">
    <mergeCell ref="L117:M117"/>
    <mergeCell ref="N117:Q117"/>
    <mergeCell ref="F122:I12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3:J33"/>
    <mergeCell ref="M33:P33"/>
    <mergeCell ref="H34:J34"/>
    <mergeCell ref="M34:P34"/>
    <mergeCell ref="H35:J35"/>
    <mergeCell ref="M35:P35"/>
    <mergeCell ref="L37:P37"/>
    <mergeCell ref="H1:K1"/>
    <mergeCell ref="S2:AC2"/>
    <mergeCell ref="M27:P27"/>
    <mergeCell ref="M29:P29"/>
    <mergeCell ref="H31:J31"/>
    <mergeCell ref="M31:P31"/>
    <mergeCell ref="H32:J32"/>
    <mergeCell ref="M32:P32"/>
    <mergeCell ref="C75:Q75"/>
    <mergeCell ref="F77:P77"/>
    <mergeCell ref="F78:P78"/>
    <mergeCell ref="M80:P80"/>
    <mergeCell ref="M82:Q82"/>
    <mergeCell ref="M83:Q83"/>
    <mergeCell ref="F85:I85"/>
    <mergeCell ref="F89:I89"/>
    <mergeCell ref="L85:M85"/>
    <mergeCell ref="N85:Q85"/>
    <mergeCell ref="L89:M89"/>
    <mergeCell ref="N89:Q89"/>
    <mergeCell ref="N86:Q86"/>
    <mergeCell ref="N87:Q87"/>
    <mergeCell ref="N88:Q88"/>
    <mergeCell ref="F90:I90"/>
    <mergeCell ref="L90:M90"/>
    <mergeCell ref="N90:Q90"/>
    <mergeCell ref="L94:M94"/>
    <mergeCell ref="N94:Q94"/>
    <mergeCell ref="N96:Q96"/>
    <mergeCell ref="N98:Q98"/>
    <mergeCell ref="N99:Q99"/>
    <mergeCell ref="F94:I94"/>
    <mergeCell ref="F91:I91"/>
    <mergeCell ref="L91:M91"/>
    <mergeCell ref="N91:Q91"/>
    <mergeCell ref="F95:I95"/>
    <mergeCell ref="L95:M95"/>
    <mergeCell ref="N95:Q95"/>
    <mergeCell ref="F92:I92"/>
    <mergeCell ref="L92:M92"/>
    <mergeCell ref="N92:Q92"/>
    <mergeCell ref="F93:I93"/>
    <mergeCell ref="L93:M93"/>
    <mergeCell ref="N93:Q93"/>
    <mergeCell ref="L97:M97"/>
    <mergeCell ref="N97:Q97"/>
    <mergeCell ref="L120:M120"/>
    <mergeCell ref="L122:M122"/>
    <mergeCell ref="N104:Q104"/>
    <mergeCell ref="N120:Q120"/>
    <mergeCell ref="N122:Q122"/>
    <mergeCell ref="N119:Q119"/>
    <mergeCell ref="N121:Q121"/>
    <mergeCell ref="N102:Q102"/>
    <mergeCell ref="N103:Q103"/>
    <mergeCell ref="N109:Q109"/>
    <mergeCell ref="L114:M114"/>
    <mergeCell ref="N114:Q114"/>
    <mergeCell ref="L115:M115"/>
    <mergeCell ref="L113:M113"/>
    <mergeCell ref="N113:Q113"/>
    <mergeCell ref="L118:M118"/>
    <mergeCell ref="N118:Q118"/>
    <mergeCell ref="L119:M119"/>
    <mergeCell ref="L108:M108"/>
    <mergeCell ref="N108:Q108"/>
    <mergeCell ref="L109:M109"/>
    <mergeCell ref="N115:Q115"/>
    <mergeCell ref="L116:M116"/>
    <mergeCell ref="N116:Q116"/>
    <mergeCell ref="F120:I120"/>
    <mergeCell ref="F99:I99"/>
    <mergeCell ref="F96:I96"/>
    <mergeCell ref="F98:I98"/>
    <mergeCell ref="F100:I100"/>
    <mergeCell ref="F101:I101"/>
    <mergeCell ref="F102:I102"/>
    <mergeCell ref="F103:I103"/>
    <mergeCell ref="F114:I114"/>
    <mergeCell ref="F115:I115"/>
    <mergeCell ref="F97:I97"/>
    <mergeCell ref="F113:I113"/>
    <mergeCell ref="F119:I119"/>
    <mergeCell ref="F109:I109"/>
    <mergeCell ref="F118:I118"/>
    <mergeCell ref="F116:I116"/>
    <mergeCell ref="F117:I117"/>
    <mergeCell ref="F111:I111"/>
    <mergeCell ref="F104:I104"/>
    <mergeCell ref="L111:M111"/>
    <mergeCell ref="N111:Q111"/>
    <mergeCell ref="F112:I112"/>
    <mergeCell ref="L112:M112"/>
    <mergeCell ref="N112:Q112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08:I108"/>
    <mergeCell ref="F110:I110"/>
    <mergeCell ref="L110:M110"/>
    <mergeCell ref="N110:Q110"/>
    <mergeCell ref="N100:Q100"/>
    <mergeCell ref="N101:Q101"/>
    <mergeCell ref="L102:M102"/>
    <mergeCell ref="L103:M103"/>
    <mergeCell ref="L104:M104"/>
    <mergeCell ref="L101:M101"/>
    <mergeCell ref="L96:M96"/>
    <mergeCell ref="L98:M98"/>
    <mergeCell ref="L99:M99"/>
    <mergeCell ref="L100:M100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stafi-PC\stafi</dc:creator>
  <cp:keywords/>
  <dc:description/>
  <cp:lastModifiedBy>Simona.Jirickova</cp:lastModifiedBy>
  <dcterms:created xsi:type="dcterms:W3CDTF">2021-09-17T09:45:09Z</dcterms:created>
  <dcterms:modified xsi:type="dcterms:W3CDTF">2023-11-16T07:17:20Z</dcterms:modified>
  <cp:category/>
  <cp:version/>
  <cp:contentType/>
  <cp:contentStatus/>
</cp:coreProperties>
</file>