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0" windowWidth="14400" windowHeight="16335" firstSheet="1" activeTab="1"/>
  </bookViews>
  <sheets>
    <sheet name="Rekapitulace stavby" sheetId="1" state="veryHidden" r:id="rId1"/>
    <sheet name="vícepráce" sheetId="5" r:id="rId2"/>
    <sheet name="méněpráce" sheetId="3" r:id="rId3"/>
  </sheets>
  <externalReferences>
    <externalReference r:id="rId4"/>
    <externalReference r:id="rId5"/>
  </externalReferences>
  <definedNames>
    <definedName name="_xlnm.Print_Titles" localSheetId="0">'Rekapitulace stavby'!$92:$92</definedName>
    <definedName name="_xlnm.Print_Area" localSheetId="0">'Rekapitulace stavby'!$D$4:$AO$76,'Rekapitulace stavby'!$C$82:$AQ$96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0" i="3" l="1"/>
  <c r="J96" i="3" s="1"/>
  <c r="F33" i="3" s="1"/>
  <c r="J33" i="3" s="1"/>
  <c r="E112" i="3" l="1"/>
  <c r="J203" i="5" l="1"/>
  <c r="J201" i="5"/>
  <c r="J199" i="5"/>
  <c r="J197" i="5"/>
  <c r="J195" i="5"/>
  <c r="J190" i="5"/>
  <c r="J189" i="5"/>
  <c r="J188" i="5"/>
  <c r="J187" i="5"/>
  <c r="J186" i="5"/>
  <c r="J184" i="5"/>
  <c r="J182" i="5"/>
  <c r="J180" i="5"/>
  <c r="J178" i="5"/>
  <c r="J177" i="5"/>
  <c r="J175" i="5"/>
  <c r="J173" i="5"/>
  <c r="J172" i="5"/>
  <c r="J170" i="5"/>
  <c r="J168" i="5"/>
  <c r="J166" i="5"/>
  <c r="J164" i="5"/>
  <c r="J162" i="5"/>
  <c r="J160" i="5"/>
  <c r="J158" i="5"/>
  <c r="J155" i="5"/>
  <c r="J153" i="5"/>
  <c r="J150" i="5"/>
  <c r="J148" i="5"/>
  <c r="J145" i="5"/>
  <c r="J144" i="5"/>
  <c r="J142" i="5"/>
  <c r="J141" i="5"/>
  <c r="J140" i="5"/>
  <c r="J137" i="5"/>
  <c r="J135" i="5"/>
  <c r="J133" i="5"/>
  <c r="J132" i="5"/>
  <c r="J130" i="5"/>
  <c r="J129" i="5"/>
  <c r="F120" i="5"/>
  <c r="E118" i="5"/>
  <c r="F89" i="5"/>
  <c r="E87" i="5"/>
  <c r="J37" i="5"/>
  <c r="J36" i="5"/>
  <c r="E24" i="5"/>
  <c r="J92" i="5" s="1"/>
  <c r="E21" i="5"/>
  <c r="J122" i="5" s="1"/>
  <c r="E18" i="5"/>
  <c r="F123" i="5" s="1"/>
  <c r="E15" i="5"/>
  <c r="F122" i="5" s="1"/>
  <c r="J89" i="5"/>
  <c r="E85" i="5"/>
  <c r="J147" i="5" l="1"/>
  <c r="J128" i="5"/>
  <c r="J101" i="5"/>
  <c r="J139" i="5"/>
  <c r="J99" i="5" s="1"/>
  <c r="J176" i="5"/>
  <c r="J103" i="5" s="1"/>
  <c r="J179" i="5"/>
  <c r="J104" i="5" s="1"/>
  <c r="J202" i="5"/>
  <c r="J106" i="5" s="1"/>
  <c r="J161" i="5"/>
  <c r="J102" i="5" s="1"/>
  <c r="J185" i="5"/>
  <c r="J105" i="5" s="1"/>
  <c r="J123" i="5"/>
  <c r="E116" i="5"/>
  <c r="J91" i="5"/>
  <c r="F92" i="5"/>
  <c r="F91" i="5"/>
  <c r="J146" i="5" l="1"/>
  <c r="J100" i="5" s="1"/>
  <c r="J98" i="5"/>
  <c r="J127" i="5"/>
  <c r="J97" i="5" l="1"/>
  <c r="J126" i="5"/>
  <c r="J96" i="5" s="1"/>
  <c r="F33" i="5" s="1"/>
  <c r="J33" i="5" s="1"/>
  <c r="J30" i="5" l="1"/>
  <c r="J39" i="5" s="1"/>
  <c r="J140" i="3"/>
  <c r="J138" i="3"/>
  <c r="J136" i="3"/>
  <c r="J135" i="3"/>
  <c r="J133" i="3"/>
  <c r="J131" i="3"/>
  <c r="J130" i="3"/>
  <c r="J128" i="3"/>
  <c r="J127" i="3"/>
  <c r="J125" i="3"/>
  <c r="J123" i="3"/>
  <c r="F114" i="3"/>
  <c r="F89" i="3"/>
  <c r="E87" i="3"/>
  <c r="J37" i="3"/>
  <c r="J36" i="3"/>
  <c r="J35" i="3"/>
  <c r="J24" i="3"/>
  <c r="E24" i="3"/>
  <c r="J117" i="3" s="1"/>
  <c r="J23" i="3"/>
  <c r="J21" i="3"/>
  <c r="E21" i="3"/>
  <c r="J116" i="3" s="1"/>
  <c r="J20" i="3"/>
  <c r="J18" i="3"/>
  <c r="E18" i="3"/>
  <c r="F117" i="3" s="1"/>
  <c r="J17" i="3"/>
  <c r="J15" i="3"/>
  <c r="E15" i="3"/>
  <c r="F116" i="3" s="1"/>
  <c r="J14" i="3"/>
  <c r="J114" i="3"/>
  <c r="E110" i="3"/>
  <c r="AY95" i="1"/>
  <c r="AX95" i="1"/>
  <c r="L90" i="1"/>
  <c r="AM90" i="1"/>
  <c r="AM89" i="1"/>
  <c r="L89" i="1"/>
  <c r="AM87" i="1"/>
  <c r="L87" i="1"/>
  <c r="L85" i="1"/>
  <c r="L84" i="1"/>
  <c r="AS94" i="1"/>
  <c r="J139" i="3" l="1"/>
  <c r="J100" i="3" s="1"/>
  <c r="J91" i="3"/>
  <c r="J134" i="3"/>
  <c r="J99" i="3" s="1"/>
  <c r="J122" i="3"/>
  <c r="J98" i="3" s="1"/>
  <c r="E85" i="3"/>
  <c r="J89" i="3"/>
  <c r="F91" i="3"/>
  <c r="F92" i="3"/>
  <c r="J92" i="3"/>
  <c r="AW95" i="1"/>
  <c r="BA95" i="1"/>
  <c r="BA94" i="1" s="1"/>
  <c r="W30" i="1" s="1"/>
  <c r="BB95" i="1"/>
  <c r="BB94" i="1" s="1"/>
  <c r="W31" i="1" s="1"/>
  <c r="BC95" i="1"/>
  <c r="BC94" i="1" s="1"/>
  <c r="AY94" i="1" s="1"/>
  <c r="BD95" i="1"/>
  <c r="BD94" i="1" s="1"/>
  <c r="W33" i="1" s="1"/>
  <c r="J121" i="3" l="1"/>
  <c r="J97" i="3" s="1"/>
  <c r="AU95" i="1"/>
  <c r="AU94" i="1" s="1"/>
  <c r="AW94" i="1"/>
  <c r="AK30" i="1"/>
  <c r="AX94" i="1"/>
  <c r="AZ95" i="1"/>
  <c r="AZ94" i="1" s="1"/>
  <c r="AV94" i="1" s="1"/>
  <c r="AK29" i="1" s="1"/>
  <c r="W32" i="1"/>
  <c r="AV95" i="1"/>
  <c r="AT95" i="1" s="1"/>
  <c r="J30" i="3" l="1"/>
  <c r="J39" i="3" s="1"/>
  <c r="W29" i="1"/>
  <c r="AT94" i="1"/>
  <c r="AG95" i="1" l="1"/>
  <c r="AG94" i="1"/>
  <c r="AK26" i="1" s="1"/>
  <c r="AK35" i="1" s="1"/>
  <c r="AN94" i="1" l="1"/>
  <c r="AN95" i="1"/>
</calcChain>
</file>

<file path=xl/sharedStrings.xml><?xml version="1.0" encoding="utf-8"?>
<sst xmlns="http://schemas.openxmlformats.org/spreadsheetml/2006/main" count="712" uniqueCount="297">
  <si>
    <t>Export Komplet</t>
  </si>
  <si>
    <t/>
  </si>
  <si>
    <t>2.0</t>
  </si>
  <si>
    <t>False</t>
  </si>
  <si>
    <t>{e33f929f-4224-4bc5-a523-9dd2a7a86391}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</si>
  <si>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</si>
  <si>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</si>
  <si>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</si>
  <si>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</si>
  <si>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</si>
  <si>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</si>
  <si>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</si>
  <si>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</si>
  <si>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5-00245dod3</t>
  </si>
  <si>
    <t>Stavba:</t>
  </si>
  <si>
    <t>ZOO pavilon nosorožců - dodatek č.3</t>
  </si>
  <si>
    <t>KSO:</t>
  </si>
  <si>
    <t>CC-CZ:</t>
  </si>
  <si>
    <t>Místo:</t>
  </si>
  <si>
    <t xml:space="preserve"> </t>
  </si>
  <si>
    <t>Datum:</t>
  </si>
  <si>
    <t>14. 9. 2023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</si>
  <si>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</si>
  <si>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</si>
  <si>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</si>
  <si>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</si>
  <si>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</si>
  <si>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</si>
  <si>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</si>
  <si>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</si>
  <si>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</si>
  <si>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</si>
  <si>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</si>
  <si>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</si>
  <si>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</si>
  <si>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</si>
  <si>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</si>
  <si>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</si>
  <si>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</si>
  <si>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</si>
  <si>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</si>
  <si>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</si>
  <si>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</si>
  <si>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</si>
  <si>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</si>
  <si>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</si>
  <si>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</si>
  <si>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</si>
  <si>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</si>
  <si>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</si>
  <si>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</si>
  <si>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</si>
  <si>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</si>
  <si>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</si>
  <si>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</si>
  <si>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</si>
  <si>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</si>
  <si>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</si>
  <si>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</si>
  <si>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</si>
  <si>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</si>
  <si>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</si>
  <si>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</si>
  <si>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</si>
  <si>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</si>
  <si>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</si>
  <si>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</si>
  <si>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</si>
  <si>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</si>
  <si>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</si>
  <si>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</si>
  <si>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</si>
  <si>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</si>
  <si>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</si>
  <si>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</si>
  <si>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V/M12</t>
  </si>
  <si>
    <t>Světlíky</t>
  </si>
  <si>
    <t>STA</t>
  </si>
  <si>
    <t>1</t>
  </si>
  <si>
    <t>{146cd28a-fb6c-4c55-a61f-3c7cf19fd2d3}</t>
  </si>
  <si>
    <t>2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</si>
  <si>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</si>
  <si>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</si>
  <si>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</si>
  <si>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</si>
  <si>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</si>
  <si>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</si>
  <si>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</si>
  <si>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</si>
  <si>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</si>
  <si>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</si>
  <si>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</si>
  <si>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</si>
  <si>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</si>
  <si>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</si>
  <si>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</si>
  <si>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</si>
  <si>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</si>
  <si>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</si>
  <si>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</si>
  <si>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</si>
  <si>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</si>
  <si>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</si>
  <si>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</si>
  <si>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</si>
  <si>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</si>
  <si>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9</t>
  </si>
  <si>
    <t>Ostatní konstrukce a práce, bourání</t>
  </si>
  <si>
    <t>946112113</t>
  </si>
  <si>
    <t>Montáž pojízdných věží trubkových/dílcových š přes 0,9 do 1,6 m dl do 3,2 m v přes 2,5 do 3,5 m</t>
  </si>
  <si>
    <t>kus</t>
  </si>
  <si>
    <t>4</t>
  </si>
  <si>
    <t>946112213</t>
  </si>
  <si>
    <t>Příplatek k pojízdným věžím š přes 0,9 do 1,6 m dl do 3,2 m v přes 2,5 do 3,5 m za každý den použití</t>
  </si>
  <si>
    <t>VV</t>
  </si>
  <si>
    <t>4*10</t>
  </si>
  <si>
    <t>3</t>
  </si>
  <si>
    <t>946112813</t>
  </si>
  <si>
    <t>Demontáž pojízdných věží trubkových/dílcových š přes 0,9 do 1,6 m dl do 3,2 m v přes 2,5 do 3,5 m</t>
  </si>
  <si>
    <t>Prořezání a odbourání otvorů v želbet. stropních panelech</t>
  </si>
  <si>
    <t>m2</t>
  </si>
  <si>
    <t>4*6,0*1,43</t>
  </si>
  <si>
    <t>268</t>
  </si>
  <si>
    <t>965042141</t>
  </si>
  <si>
    <t>Bourání podkladů pod dlažby nebo mazanin betonových nebo z litého asfaltu tl do 100 mm pl přes 4 m2</t>
  </si>
  <si>
    <t>m3</t>
  </si>
  <si>
    <t>4*6,0*1,43*0,04</t>
  </si>
  <si>
    <t>6</t>
  </si>
  <si>
    <t>977311111</t>
  </si>
  <si>
    <t>Řezání stávajících betonových mazanin nevyztužených hl do 50 mm</t>
  </si>
  <si>
    <t>m</t>
  </si>
  <si>
    <t>4*((5,9+1,43)*2)</t>
  </si>
  <si>
    <t>997</t>
  </si>
  <si>
    <t>Přesun sutě</t>
  </si>
  <si>
    <t>88</t>
  </si>
  <si>
    <t>997013111</t>
  </si>
  <si>
    <t>Vnitrostaveništní doprava suti a vybouraných hmot pro budovy v do 6 m s použitím mechanizace</t>
  </si>
  <si>
    <t>t</t>
  </si>
  <si>
    <t>89</t>
  </si>
  <si>
    <t>997013501</t>
  </si>
  <si>
    <t>Odvoz suti a vybouraných hmot na skládku nebo meziskládku do 1 km se složením</t>
  </si>
  <si>
    <t>90</t>
  </si>
  <si>
    <t>997013509</t>
  </si>
  <si>
    <t>Příplatek k odvozu suti a vybouraných hmot na skládku ZKD 1 km přes 1 km</t>
  </si>
  <si>
    <t>94</t>
  </si>
  <si>
    <t>997013869</t>
  </si>
  <si>
    <t>Poplatek za uložení stavebního odpadu na recyklační skládce (skládkovné) ze směsí betonu, cihel a keramických výrobků kód odpadu 17 01 07</t>
  </si>
  <si>
    <t>7</t>
  </si>
  <si>
    <t>997013602</t>
  </si>
  <si>
    <t>Poplatek za uložení na skládce (skládkovné) stavebního odpadu železobetonového kód odpadu 17 01 01</t>
  </si>
  <si>
    <t>PSV</t>
  </si>
  <si>
    <t>Práce a dodávky PSV</t>
  </si>
  <si>
    <t>712</t>
  </si>
  <si>
    <t>Povlakové krytiny</t>
  </si>
  <si>
    <t>112</t>
  </si>
  <si>
    <t>712341659</t>
  </si>
  <si>
    <t>Provedení povlakové krytiny střech do 10° pásy NAIP přitavením bodově</t>
  </si>
  <si>
    <t>16</t>
  </si>
  <si>
    <t>4*(5,5+1,51)*2*0,5</t>
  </si>
  <si>
    <t>113</t>
  </si>
  <si>
    <t>62853004</t>
  </si>
  <si>
    <t>pás asfaltový natavitelný modifikovaný SBS tl 4,0mm s vložkou ze skleněné tkaniny a spalitelnou PE fólií nebo jemnozrnným minerálním posypem na horním povrchu</t>
  </si>
  <si>
    <t xml:space="preserve">28,04*1,15                     </t>
  </si>
  <si>
    <t>Součet</t>
  </si>
  <si>
    <t>8</t>
  </si>
  <si>
    <t>712861705</t>
  </si>
  <si>
    <t>Provedení povlakové krytiny vytažením na konstrukce fólií lepenou se svařovanými spoji</t>
  </si>
  <si>
    <t>4*(5,5+1,51)*2*1,0</t>
  </si>
  <si>
    <t>115</t>
  </si>
  <si>
    <t>28322012</t>
  </si>
  <si>
    <t>fólie hydroizolační střešní mPVC mechanicky kotvená tl 1,5mm šedá</t>
  </si>
  <si>
    <t>56,08*1,15</t>
  </si>
  <si>
    <t>119</t>
  </si>
  <si>
    <t>712363353</t>
  </si>
  <si>
    <t>Povlakové krytiny střech do 10° z tvarovaných poplastovaných lišt délky 2 m  lišta vnější rš 100 mm</t>
  </si>
  <si>
    <t>4*2*(5,5+1,51)*2</t>
  </si>
  <si>
    <t>129</t>
  </si>
  <si>
    <t>998712101</t>
  </si>
  <si>
    <t>Přesun hmot tonážní tonážní pro krytiny povlakové v objektech v do 6 m</t>
  </si>
  <si>
    <t>713</t>
  </si>
  <si>
    <t>Izolace tepelné</t>
  </si>
  <si>
    <t>713123313</t>
  </si>
  <si>
    <t>Utěsnění PUR pěnou tepelně izolačního systému u obrub</t>
  </si>
  <si>
    <t>4*(5,5+1,51)*2</t>
  </si>
  <si>
    <t>10</t>
  </si>
  <si>
    <t>713131141</t>
  </si>
  <si>
    <t>Montáž izolace tepelné stěn lepením celoplošně rohoží, pásů, dílců, desek</t>
  </si>
  <si>
    <t>4*(5,5+1,51)*2*0,55    "zateplení obrub"</t>
  </si>
  <si>
    <t>136</t>
  </si>
  <si>
    <t>28372312</t>
  </si>
  <si>
    <t>deska EPS 100 pro konstrukce s běžným zatížením λ=0,037 tl 120mm</t>
  </si>
  <si>
    <t xml:space="preserve">4*1,51*2*0,55*1,02 </t>
  </si>
  <si>
    <t>11</t>
  </si>
  <si>
    <t>28372309</t>
  </si>
  <si>
    <t>deska EPS 100 pro konstrukce s běžným zatížením λ=0,037 tl 100mm</t>
  </si>
  <si>
    <t>5,5*2*4*0,55*1,02</t>
  </si>
  <si>
    <t>12</t>
  </si>
  <si>
    <t>713141338</t>
  </si>
  <si>
    <t>Montáž izolace tepelné střech plochých lepené za studena nízkoexpanzní (PUR) pěnou, spádová vrstva z dvouspádových klínů</t>
  </si>
  <si>
    <t>4*6,0*1,0/2    "rozháněcí klíny"</t>
  </si>
  <si>
    <t>13</t>
  </si>
  <si>
    <t>713141425</t>
  </si>
  <si>
    <t>Přikotvení tepelné izolace teleskopickými hmoždinkami do betonu dvouspádových klínů pro tl izolace přes 250 do 340 mm</t>
  </si>
  <si>
    <t>14</t>
  </si>
  <si>
    <t>28376141</t>
  </si>
  <si>
    <t>klín izolační spád do 10% EPS 100</t>
  </si>
  <si>
    <t>4*6,0*1,0*(0,01+0,10)/2*1,02</t>
  </si>
  <si>
    <t>139</t>
  </si>
  <si>
    <t>998713101</t>
  </si>
  <si>
    <t>Přesun hmot tonážní pro izolace tepelné v objektech v do 6 m</t>
  </si>
  <si>
    <t>762</t>
  </si>
  <si>
    <t>Konstrukce tesařské</t>
  </si>
  <si>
    <t>Zabezpečení interiéru a exteriéru- tesařská konstrukce vč. izolačních prvků, zábrany střecha</t>
  </si>
  <si>
    <t>ks</t>
  </si>
  <si>
    <t>148</t>
  </si>
  <si>
    <t>998762101</t>
  </si>
  <si>
    <t>Přesun hmot tonážní pro kce tesařské v objektech v do 6 m</t>
  </si>
  <si>
    <t>764</t>
  </si>
  <si>
    <t>Konstrukce klempířské</t>
  </si>
  <si>
    <t>764011401</t>
  </si>
  <si>
    <t>Podkladní plech z PZ plechu  tl 0,55 mm rš 150 mm</t>
  </si>
  <si>
    <t>4*(5,9+1,43)*2</t>
  </si>
  <si>
    <t>17</t>
  </si>
  <si>
    <t>764212632</t>
  </si>
  <si>
    <t>Oplechování přechodu panelu a OK na spodní straně z Pz s povrchovou úpravou rš 200 mm</t>
  </si>
  <si>
    <t>167</t>
  </si>
  <si>
    <t>998764101</t>
  </si>
  <si>
    <t>Přesun hmot tonážní pro konstrukce klempířské v objektech v do 6 m</t>
  </si>
  <si>
    <t>767</t>
  </si>
  <si>
    <t>Konstrukce zámečnické</t>
  </si>
  <si>
    <t>18</t>
  </si>
  <si>
    <t>Montáž atyp. světlíků - celohliníkové, pásové, obloukové</t>
  </si>
  <si>
    <t>19</t>
  </si>
  <si>
    <t>Dodávka atyp. světlíků vel. 5500x1500mm vč. dopravy</t>
  </si>
  <si>
    <t>20</t>
  </si>
  <si>
    <t>Montáž atyp. obruby světlíků vč. středového táhla a výměny</t>
  </si>
  <si>
    <t>Dodávka atyp. obruby světlíků vč. středového táhla a výměny</t>
  </si>
  <si>
    <t>204</t>
  </si>
  <si>
    <t>767995116</t>
  </si>
  <si>
    <t>Montáž atypických zámečnických konstrukcí hm přes 100 do 250 kg</t>
  </si>
  <si>
    <t>kg</t>
  </si>
  <si>
    <t>60,0*30,2               "UPE 240"</t>
  </si>
  <si>
    <t>2*1,5*6,84              "L 100/50/6mm"</t>
  </si>
  <si>
    <t>(2*0,6*1,51+4*0,36*1,51)*18,0       "plech 2,5 mm"</t>
  </si>
  <si>
    <t xml:space="preserve">Součet                                         </t>
  </si>
  <si>
    <t>117</t>
  </si>
  <si>
    <t>553999012</t>
  </si>
  <si>
    <t>zámečnické konstrukce žárově zinkovaná</t>
  </si>
  <si>
    <t>22</t>
  </si>
  <si>
    <t>13011055</t>
  </si>
  <si>
    <t>úhelník ocelový nerovnostranný jakost S235JR (11 375) 100x50x6mm</t>
  </si>
  <si>
    <t>2*1,5*6,84*0,001             "L 100/50/6mm"</t>
  </si>
  <si>
    <t>23</t>
  </si>
  <si>
    <t>13756585</t>
  </si>
  <si>
    <t>plech ocelový hladký válcovaný za studena tl 2,5mm tabule</t>
  </si>
  <si>
    <t>(2*0,6*1,51+4*0,36*1,51)*0,018         "plech 2,5 mm"</t>
  </si>
  <si>
    <t>212</t>
  </si>
  <si>
    <t>998767101</t>
  </si>
  <si>
    <t>Přesun hmot tonážní pro zámečnické konstrukce v objektech v do 6 m</t>
  </si>
  <si>
    <t>VRN</t>
  </si>
  <si>
    <t>Vedlejší rozpočtové náklady</t>
  </si>
  <si>
    <t>250</t>
  </si>
  <si>
    <t>010001000</t>
  </si>
  <si>
    <t>NOVÁ</t>
  </si>
  <si>
    <t>ZH</t>
  </si>
  <si>
    <t>OPR</t>
  </si>
  <si>
    <t>108</t>
  </si>
  <si>
    <t>712311101</t>
  </si>
  <si>
    <t>Provedení povlakové krytiny střech do 10° za studena lakem penetračním nebo asfaltovým</t>
  </si>
  <si>
    <t>"plocha světlíků"   -4*5,5*1,51</t>
  </si>
  <si>
    <t>109</t>
  </si>
  <si>
    <t>11163150</t>
  </si>
  <si>
    <t>lak penetrační asfaltový</t>
  </si>
  <si>
    <t>-33,22*0,00030</t>
  </si>
  <si>
    <t xml:space="preserve">-33,22*1,15                                       </t>
  </si>
  <si>
    <t>114</t>
  </si>
  <si>
    <t>712361705</t>
  </si>
  <si>
    <t>Provedení povlakové krytiny střech do 10° fólií lepenou se svařovanými spoji</t>
  </si>
  <si>
    <t>-33,22*1,15</t>
  </si>
  <si>
    <t>135</t>
  </si>
  <si>
    <t>713141152</t>
  </si>
  <si>
    <t>Montáž izolace tepelné střech plochých kladené volně 2 vrstvy rohoží, pásů, dílců, desek</t>
  </si>
  <si>
    <t>-33,22*2*1,02</t>
  </si>
  <si>
    <t xml:space="preserve">ZHODNOCENÍ </t>
  </si>
  <si>
    <t>OPRAVA</t>
  </si>
  <si>
    <t>30*9,61</t>
  </si>
  <si>
    <t xml:space="preserve">ZOO pavilon nosorožců - světlíky </t>
  </si>
  <si>
    <t>R1</t>
  </si>
  <si>
    <t>R2</t>
  </si>
  <si>
    <t>R3</t>
  </si>
  <si>
    <t>R4</t>
  </si>
  <si>
    <t>R5</t>
  </si>
  <si>
    <t>R6</t>
  </si>
  <si>
    <t>VRN-Poměrem z SOD 1,15%</t>
  </si>
  <si>
    <t>2 - Světlíky - vícepráce</t>
  </si>
  <si>
    <t>2 - Světlíky - méněpráce</t>
  </si>
  <si>
    <t>Příloha č.3 - rozpočet změn s výpočty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</si>
</sst>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%"/>
    <numFmt numFmtId="165" formatCode="dd\.mm\.yyyy"/>
    <numFmt numFmtId="166" formatCode="#,##0.00000"/>
    <numFmt numFmtId="167" formatCode="#,##0.000"/>
    <numFmt numFmtId="168" formatCode="#,##0.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1"/>
      <color rgb="FF960000"/>
      <name val="Arial CE"/>
    </font>
    <font>
      <b/>
      <sz val="10"/>
      <color rgb="FF960000"/>
      <name val="Arial CE"/>
    </font>
    <font>
      <u/>
      <sz val="12"/>
      <name val="Arial CE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4" fontId="32" fillId="0" borderId="0" xfId="0" applyNumberFormat="1" applyFont="1"/>
    <xf numFmtId="4" fontId="25" fillId="0" borderId="0" xfId="0" applyNumberFormat="1" applyFont="1"/>
    <xf numFmtId="0" fontId="0" fillId="0" borderId="23" xfId="0" applyBorder="1"/>
    <xf numFmtId="0" fontId="0" fillId="0" borderId="24" xfId="0" applyBorder="1"/>
    <xf numFmtId="0" fontId="19" fillId="5" borderId="25" xfId="0" applyFont="1" applyFill="1" applyBorder="1" applyAlignment="1" applyProtection="1">
      <alignment horizontal="left" vertical="center" wrapText="1"/>
      <protection locked="0"/>
    </xf>
    <xf numFmtId="0" fontId="19" fillId="5" borderId="25" xfId="0" applyFont="1" applyFill="1" applyBorder="1" applyAlignment="1" applyProtection="1">
      <alignment horizontal="center" vertical="center" wrapText="1"/>
      <protection locked="0"/>
    </xf>
    <xf numFmtId="167" fontId="19" fillId="5" borderId="26" xfId="0" applyNumberFormat="1" applyFont="1" applyFill="1" applyBorder="1" applyAlignment="1" applyProtection="1">
      <alignment vertical="center"/>
      <protection locked="0"/>
    </xf>
    <xf numFmtId="0" fontId="19" fillId="6" borderId="27" xfId="0" applyFont="1" applyFill="1" applyBorder="1" applyAlignment="1" applyProtection="1">
      <alignment horizontal="left" vertical="center" wrapText="1"/>
      <protection locked="0"/>
    </xf>
    <xf numFmtId="0" fontId="19" fillId="6" borderId="27" xfId="0" applyFont="1" applyFill="1" applyBorder="1" applyAlignment="1" applyProtection="1">
      <alignment horizontal="center" vertical="center" wrapText="1"/>
      <protection locked="0"/>
    </xf>
    <xf numFmtId="167" fontId="19" fillId="6" borderId="28" xfId="0" applyNumberFormat="1" applyFont="1" applyFill="1" applyBorder="1" applyAlignment="1" applyProtection="1">
      <alignment vertical="center"/>
      <protection locked="0"/>
    </xf>
    <xf numFmtId="0" fontId="0" fillId="0" borderId="29" xfId="0" applyBorder="1"/>
    <xf numFmtId="0" fontId="0" fillId="0" borderId="30" xfId="0" applyBorder="1"/>
    <xf numFmtId="0" fontId="0" fillId="0" borderId="31" xfId="0" applyBorder="1"/>
    <xf numFmtId="4" fontId="33" fillId="0" borderId="0" xfId="0" applyNumberFormat="1" applyFont="1"/>
    <xf numFmtId="168" fontId="29" fillId="0" borderId="22" xfId="0" applyNumberFormat="1" applyFont="1" applyBorder="1" applyAlignment="1" applyProtection="1">
      <alignment vertical="center"/>
      <protection locked="0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4" fontId="19" fillId="0" borderId="22" xfId="0" applyNumberFormat="1" applyFont="1" applyFill="1" applyBorder="1" applyAlignment="1" applyProtection="1">
      <alignment vertical="center"/>
      <protection locked="0"/>
    </xf>
    <xf numFmtId="0" fontId="12" fillId="2" borderId="0" xfId="0" applyFont="1" applyFill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8" fillId="0" borderId="3" xfId="0" applyFont="1" applyFill="1" applyBorder="1"/>
    <xf numFmtId="0" fontId="34" fillId="0" borderId="0" xfId="0" applyFo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urs.cz/software-a-data/kros-4-ocenovani-a-rizeni-stavebni-vyroby/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3</xdr:row>
      <xdr:rowOff>231775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81</xdr:row>
      <xdr:rowOff>239395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urs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A56411E-DDD9-4CDE-9F94-0EBEA580C9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3535" y="594360"/>
          <a:ext cx="1186815" cy="0"/>
        </a:xfrm>
        <a:prstGeom prst="rect">
          <a:avLst/>
        </a:prstGeom>
      </xdr:spPr>
    </xdr:pic>
    <xdr:clientData/>
  </xdr:twoCellAnchor>
  <xdr:twoCellAnchor>
    <xdr:from>
      <xdr:col>8</xdr:col>
      <xdr:colOff>843915</xdr:colOff>
      <xdr:row>112</xdr:row>
      <xdr:rowOff>0</xdr:rowOff>
    </xdr:from>
    <xdr:to>
      <xdr:col>9</xdr:col>
      <xdr:colOff>1215390</xdr:colOff>
      <xdr:row>112</xdr:row>
      <xdr:rowOff>213995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3CAFF4AA-19F0-4F5E-BB47-97E8342FF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33535" y="678180"/>
          <a:ext cx="1186815" cy="21399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25983F11-BA6A-4B3E-9EFD-B88730D45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9335" y="594360"/>
          <a:ext cx="1011555" cy="0"/>
        </a:xfrm>
        <a:prstGeom prst="rect">
          <a:avLst/>
        </a:prstGeom>
      </xdr:spPr>
    </xdr:pic>
    <xdr:clientData/>
  </xdr:twoCellAnchor>
  <xdr:twoCellAnchor>
    <xdr:from>
      <xdr:col>8</xdr:col>
      <xdr:colOff>843915</xdr:colOff>
      <xdr:row>106</xdr:row>
      <xdr:rowOff>0</xdr:rowOff>
    </xdr:from>
    <xdr:to>
      <xdr:col>9</xdr:col>
      <xdr:colOff>1215390</xdr:colOff>
      <xdr:row>106</xdr:row>
      <xdr:rowOff>213995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938B6249-38E7-415F-A805-4FFED24E8A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9335" y="678180"/>
          <a:ext cx="1011555" cy="21399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rynek\AppData\Local\Microsoft\Windows\INetCache\Content.Outlook\SSI5N8D5\5-00245dod3%20-%20ZOO%20pavilon%20nosoro&#382;c&#367;%20-%20dodatek%20&#269;.3%20(004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Posledn&#237;%20podklady/RZP%20rozd&#283;len&#253;%20v&#237;ce%20a%20m&#233;n&#283;%20pr&#225;ce%20pro%20D%20&#269;.3/rev1%205-00245dod3%20-%20ZOO%20pavilon%20nosoro&#382;c&#367;%20-%20dodatek%20&#269;.3%20vyzna&#269;en&#233;%20R%20polo&#382;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V-M12 - Světlíky"/>
    </sheetNames>
    <sheetDataSet>
      <sheetData sheetId="0">
        <row r="6">
          <cell r="K6" t="str">
            <v>ZOO pavilon nosorožců - dodatek č.3</v>
          </cell>
        </row>
        <row r="11">
          <cell r="E11" t="str">
            <v xml:space="preserve"> </v>
          </cell>
        </row>
        <row r="14">
          <cell r="E14" t="str">
            <v xml:space="preserve"> </v>
          </cell>
        </row>
        <row r="17">
          <cell r="E17" t="str">
            <v xml:space="preserve"> </v>
          </cell>
        </row>
        <row r="20">
          <cell r="E20" t="str">
            <v xml:space="preserve"> 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V-M12 - Světlíky"/>
      <sheetName val="V-M12(1) - Světlíky - mén..."/>
      <sheetName val="souhrn"/>
    </sheetNames>
    <sheetDataSet>
      <sheetData sheetId="0">
        <row r="6">
          <cell r="K6" t="str">
            <v>ZOO pavilon nosorožců - dodatek č.3</v>
          </cell>
        </row>
        <row r="10">
          <cell r="AN10" t="str">
            <v/>
          </cell>
        </row>
        <row r="11">
          <cell r="E11" t="str">
            <v xml:space="preserve"> </v>
          </cell>
          <cell r="AN11" t="str">
            <v/>
          </cell>
        </row>
        <row r="13">
          <cell r="AN13" t="str">
            <v/>
          </cell>
        </row>
        <row r="14">
          <cell r="E14" t="str">
            <v xml:space="preserve"> </v>
          </cell>
          <cell r="AN14" t="str">
            <v/>
          </cell>
        </row>
        <row r="16">
          <cell r="AN16" t="str">
            <v/>
          </cell>
        </row>
        <row r="17">
          <cell r="E17" t="str">
            <v xml:space="preserve"> </v>
          </cell>
          <cell r="AN17" t="str">
            <v/>
          </cell>
        </row>
        <row r="19">
          <cell r="AN19" t="str">
            <v/>
          </cell>
        </row>
        <row r="20">
          <cell r="E20" t="str">
            <v xml:space="preserve"> </v>
          </cell>
          <cell r="AN20" t="str">
            <v/>
          </cell>
        </row>
      </sheetData>
      <sheetData sheetId="1"/>
      <sheetData sheetId="2">
        <row r="120">
          <cell r="J120">
            <v>-38412.030000000006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 x14ac:dyDescent="0.2">
      <c r="AR2" s="172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4" t="s">
        <v>6</v>
      </c>
      <c r="BT2" s="14" t="s">
        <v>7</v>
      </c>
    </row>
    <row r="3" spans="1:74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 x14ac:dyDescent="0.2">
      <c r="B4" s="17"/>
      <c r="D4" s="18" t="s">
        <v>9</v>
      </c>
      <c r="AR4" s="17"/>
      <c r="AS4" s="19" t="s">
        <v>10</v>
      </c>
      <c r="BS4" s="14" t="s">
        <v>11</v>
      </c>
    </row>
    <row r="5" spans="1:74" ht="12" customHeight="1" x14ac:dyDescent="0.2">
      <c r="B5" s="17"/>
      <c r="D5" s="20" t="s">
        <v>12</v>
      </c>
      <c r="K5" s="157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R5" s="17"/>
      <c r="BS5" s="14" t="s">
        <v>6</v>
      </c>
    </row>
    <row r="6" spans="1:74" ht="36.950000000000003" customHeight="1" x14ac:dyDescent="0.2">
      <c r="B6" s="17"/>
      <c r="D6" s="22" t="s">
        <v>14</v>
      </c>
      <c r="K6" s="159" t="s">
        <v>15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R6" s="17"/>
      <c r="BS6" s="14" t="s">
        <v>6</v>
      </c>
    </row>
    <row r="7" spans="1:74" ht="12" customHeight="1" x14ac:dyDescent="0.2">
      <c r="B7" s="17"/>
      <c r="D7" s="23" t="s">
        <v>16</v>
      </c>
      <c r="K7" s="21" t="s">
        <v>1</v>
      </c>
      <c r="AK7" s="23" t="s">
        <v>17</v>
      </c>
      <c r="AN7" s="21" t="s">
        <v>1</v>
      </c>
      <c r="AR7" s="17"/>
      <c r="BS7" s="14" t="s">
        <v>6</v>
      </c>
    </row>
    <row r="8" spans="1:74" ht="12" customHeight="1" x14ac:dyDescent="0.2">
      <c r="B8" s="17"/>
      <c r="D8" s="23" t="s">
        <v>18</v>
      </c>
      <c r="K8" s="21" t="s">
        <v>19</v>
      </c>
      <c r="AK8" s="23" t="s">
        <v>20</v>
      </c>
      <c r="AN8" s="21" t="s">
        <v>21</v>
      </c>
      <c r="AR8" s="17"/>
      <c r="BS8" s="14" t="s">
        <v>6</v>
      </c>
    </row>
    <row r="9" spans="1:74" ht="14.45" customHeight="1" x14ac:dyDescent="0.2">
      <c r="B9" s="17"/>
      <c r="AR9" s="17"/>
      <c r="BS9" s="14" t="s">
        <v>6</v>
      </c>
    </row>
    <row r="10" spans="1:74" ht="12" customHeight="1" x14ac:dyDescent="0.2">
      <c r="B10" s="17"/>
      <c r="D10" s="23" t="s">
        <v>22</v>
      </c>
      <c r="AK10" s="23" t="s">
        <v>23</v>
      </c>
      <c r="AN10" s="21" t="s">
        <v>1</v>
      </c>
      <c r="AR10" s="17"/>
      <c r="BS10" s="14" t="s">
        <v>6</v>
      </c>
    </row>
    <row r="11" spans="1:74" ht="18.399999999999999" customHeight="1" x14ac:dyDescent="0.2">
      <c r="B11" s="17"/>
      <c r="E11" s="21" t="s">
        <v>19</v>
      </c>
      <c r="AK11" s="23" t="s">
        <v>24</v>
      </c>
      <c r="AN11" s="21" t="s">
        <v>1</v>
      </c>
      <c r="AR11" s="17"/>
      <c r="BS11" s="14" t="s">
        <v>6</v>
      </c>
    </row>
    <row r="12" spans="1:74" ht="6.95" customHeight="1" x14ac:dyDescent="0.2">
      <c r="B12" s="17"/>
      <c r="AR12" s="17"/>
      <c r="BS12" s="14" t="s">
        <v>6</v>
      </c>
    </row>
    <row r="13" spans="1:74" ht="12" customHeight="1" x14ac:dyDescent="0.2">
      <c r="B13" s="17"/>
      <c r="D13" s="23" t="s">
        <v>25</v>
      </c>
      <c r="AK13" s="23" t="s">
        <v>23</v>
      </c>
      <c r="AN13" s="21" t="s">
        <v>1</v>
      </c>
      <c r="AR13" s="17"/>
      <c r="BS13" s="14" t="s">
        <v>6</v>
      </c>
    </row>
    <row r="14" spans="1:74" ht="12.75" x14ac:dyDescent="0.2">
      <c r="B14" s="17"/>
      <c r="E14" s="21" t="s">
        <v>19</v>
      </c>
      <c r="AK14" s="23" t="s">
        <v>24</v>
      </c>
      <c r="AN14" s="21" t="s">
        <v>1</v>
      </c>
      <c r="AR14" s="17"/>
      <c r="BS14" s="14" t="s">
        <v>6</v>
      </c>
    </row>
    <row r="15" spans="1:74" ht="6.95" customHeight="1" x14ac:dyDescent="0.2">
      <c r="B15" s="17"/>
      <c r="AR15" s="17"/>
      <c r="BS15" s="14" t="s">
        <v>3</v>
      </c>
    </row>
    <row r="16" spans="1:74" ht="12" customHeight="1" x14ac:dyDescent="0.2">
      <c r="B16" s="17"/>
      <c r="D16" s="23" t="s">
        <v>26</v>
      </c>
      <c r="AK16" s="23" t="s">
        <v>23</v>
      </c>
      <c r="AN16" s="21" t="s">
        <v>1</v>
      </c>
      <c r="AR16" s="17"/>
      <c r="BS16" s="14" t="s">
        <v>3</v>
      </c>
    </row>
    <row r="17" spans="2:71" ht="18.399999999999999" customHeight="1" x14ac:dyDescent="0.2">
      <c r="B17" s="17"/>
      <c r="E17" s="21" t="s">
        <v>19</v>
      </c>
      <c r="AK17" s="23" t="s">
        <v>24</v>
      </c>
      <c r="AN17" s="21" t="s">
        <v>1</v>
      </c>
      <c r="AR17" s="17"/>
      <c r="BS17" s="14" t="s">
        <v>27</v>
      </c>
    </row>
    <row r="18" spans="2:71" ht="6.95" customHeight="1" x14ac:dyDescent="0.2">
      <c r="B18" s="17"/>
      <c r="AR18" s="17"/>
      <c r="BS18" s="14" t="s">
        <v>6</v>
      </c>
    </row>
    <row r="19" spans="2:71" ht="12" customHeight="1" x14ac:dyDescent="0.2">
      <c r="B19" s="17"/>
      <c r="D19" s="23" t="s">
        <v>28</v>
      </c>
      <c r="AK19" s="23" t="s">
        <v>23</v>
      </c>
      <c r="AN19" s="21" t="s">
        <v>1</v>
      </c>
      <c r="AR19" s="17"/>
      <c r="BS19" s="14" t="s">
        <v>6</v>
      </c>
    </row>
    <row r="20" spans="2:71" ht="18.399999999999999" customHeight="1" x14ac:dyDescent="0.2">
      <c r="B20" s="17"/>
      <c r="E20" s="21" t="s">
        <v>19</v>
      </c>
      <c r="AK20" s="23" t="s">
        <v>24</v>
      </c>
      <c r="AN20" s="21" t="s">
        <v>1</v>
      </c>
      <c r="AR20" s="17"/>
      <c r="BS20" s="14" t="s">
        <v>27</v>
      </c>
    </row>
    <row r="21" spans="2:71" ht="6.95" customHeight="1" x14ac:dyDescent="0.2">
      <c r="B21" s="17"/>
      <c r="AR21" s="17"/>
    </row>
    <row r="22" spans="2:71" ht="12" customHeight="1" x14ac:dyDescent="0.2">
      <c r="B22" s="17"/>
      <c r="D22" s="23" t="s">
        <v>29</v>
      </c>
      <c r="AR22" s="17"/>
    </row>
    <row r="23" spans="2:71" ht="16.5" customHeight="1" x14ac:dyDescent="0.2">
      <c r="B23" s="17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7"/>
    </row>
    <row r="24" spans="2:71" ht="6.95" customHeight="1" x14ac:dyDescent="0.2">
      <c r="B24" s="17"/>
      <c r="AR24" s="17"/>
    </row>
    <row r="25" spans="2:71" ht="6.95" customHeight="1" x14ac:dyDescent="0.2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2:71" s="1" customFormat="1" ht="25.9" customHeight="1" x14ac:dyDescent="0.2">
      <c r="B26" s="26"/>
      <c r="D26" s="27" t="s">
        <v>30</v>
      </c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  <c r="AF26" s="28"/>
      <c r="AG26" s="28"/>
      <c r="AH26" s="28"/>
      <c r="AI26" s="28"/>
      <c r="AJ26" s="28"/>
      <c r="AK26" s="161" t="e">
        <f>ROUND(AG94,2)</f>
        <v>#REF!</v>
      </c>
      <c r="AL26" s="162"/>
      <c r="AM26" s="162"/>
      <c r="AN26" s="162"/>
      <c r="AO26" s="162"/>
      <c r="AR26" s="26"/>
    </row>
    <row r="27" spans="2:71" s="1" customFormat="1" ht="6.95" customHeight="1" x14ac:dyDescent="0.2">
      <c r="B27" s="26"/>
      <c r="AR27" s="26"/>
    </row>
    <row r="28" spans="2:71" s="1" customFormat="1" ht="12.75" x14ac:dyDescent="0.2">
      <c r="B28" s="26"/>
      <c r="L28" s="163" t="s">
        <v>31</v>
      </c>
      <c r="M28" s="163"/>
      <c r="N28" s="163"/>
      <c r="O28" s="163"/>
      <c r="P28" s="163"/>
      <c r="W28" s="163" t="s">
        <v>32</v>
      </c>
      <c r="X28" s="163"/>
      <c r="Y28" s="163"/>
      <c r="Z28" s="163"/>
      <c r="AA28" s="163"/>
      <c r="AB28" s="163"/>
      <c r="AC28" s="163"/>
      <c r="AD28" s="163"/>
      <c r="AE28" s="163"/>
      <c r="AK28" s="163" t="s">
        <v>33</v>
      </c>
      <c r="AL28" s="163"/>
      <c r="AM28" s="163"/>
      <c r="AN28" s="163"/>
      <c r="AO28" s="163"/>
      <c r="AR28" s="26"/>
    </row>
    <row r="29" spans="2:71" s="2" customFormat="1" ht="14.45" customHeight="1" x14ac:dyDescent="0.2">
      <c r="B29" s="30"/>
      <c r="D29" s="23" t="s">
        <v>34</v>
      </c>
      <c r="F29" s="23" t="s">
        <v>35</v>
      </c>
      <c r="L29" s="166">
        <v>0.21</v>
      </c>
      <c r="M29" s="165"/>
      <c r="N29" s="165"/>
      <c r="O29" s="165"/>
      <c r="P29" s="165"/>
      <c r="W29" s="164" t="e">
        <f>ROUND(AZ94, 2)</f>
        <v>#REF!</v>
      </c>
      <c r="X29" s="165"/>
      <c r="Y29" s="165"/>
      <c r="Z29" s="165"/>
      <c r="AA29" s="165"/>
      <c r="AB29" s="165"/>
      <c r="AC29" s="165"/>
      <c r="AD29" s="165"/>
      <c r="AE29" s="165"/>
      <c r="AK29" s="164" t="e">
        <f>ROUND(AV94, 2)</f>
        <v>#REF!</v>
      </c>
      <c r="AL29" s="165"/>
      <c r="AM29" s="165"/>
      <c r="AN29" s="165"/>
      <c r="AO29" s="165"/>
      <c r="AR29" s="30"/>
    </row>
    <row r="30" spans="2:71" s="2" customFormat="1" ht="14.45" customHeight="1" x14ac:dyDescent="0.2">
      <c r="B30" s="30"/>
      <c r="F30" s="23" t="s">
        <v>36</v>
      </c>
      <c r="L30" s="166">
        <v>0.15</v>
      </c>
      <c r="M30" s="165"/>
      <c r="N30" s="165"/>
      <c r="O30" s="165"/>
      <c r="P30" s="165"/>
      <c r="W30" s="164" t="e">
        <f>ROUND(BA94, 2)</f>
        <v>#REF!</v>
      </c>
      <c r="X30" s="165"/>
      <c r="Y30" s="165"/>
      <c r="Z30" s="165"/>
      <c r="AA30" s="165"/>
      <c r="AB30" s="165"/>
      <c r="AC30" s="165"/>
      <c r="AD30" s="165"/>
      <c r="AE30" s="165"/>
      <c r="AK30" s="164" t="e">
        <f>ROUND(AW94, 2)</f>
        <v>#REF!</v>
      </c>
      <c r="AL30" s="165"/>
      <c r="AM30" s="165"/>
      <c r="AN30" s="165"/>
      <c r="AO30" s="165"/>
      <c r="AR30" s="30"/>
    </row>
    <row r="31" spans="2:71" s="2" customFormat="1" ht="14.45" hidden="1" customHeight="1" x14ac:dyDescent="0.2">
      <c r="B31" s="30"/>
      <c r="F31" s="23" t="s">
        <v>37</v>
      </c>
      <c r="L31" s="166">
        <v>0.21</v>
      </c>
      <c r="M31" s="165"/>
      <c r="N31" s="165"/>
      <c r="O31" s="165"/>
      <c r="P31" s="165"/>
      <c r="W31" s="164" t="e">
        <f>ROUND(BB94, 2)</f>
        <v>#REF!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30"/>
    </row>
    <row r="32" spans="2:71" s="2" customFormat="1" ht="14.45" hidden="1" customHeight="1" x14ac:dyDescent="0.2">
      <c r="B32" s="30"/>
      <c r="F32" s="23" t="s">
        <v>38</v>
      </c>
      <c r="L32" s="166">
        <v>0.15</v>
      </c>
      <c r="M32" s="165"/>
      <c r="N32" s="165"/>
      <c r="O32" s="165"/>
      <c r="P32" s="165"/>
      <c r="W32" s="164" t="e">
        <f>ROUND(BC94, 2)</f>
        <v>#REF!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30"/>
    </row>
    <row r="33" spans="2:44" s="2" customFormat="1" ht="14.45" hidden="1" customHeight="1" x14ac:dyDescent="0.2">
      <c r="B33" s="30"/>
      <c r="F33" s="23" t="s">
        <v>39</v>
      </c>
      <c r="L33" s="166">
        <v>0</v>
      </c>
      <c r="M33" s="165"/>
      <c r="N33" s="165"/>
      <c r="O33" s="165"/>
      <c r="P33" s="165"/>
      <c r="W33" s="164" t="e">
        <f>ROUND(BD94, 2)</f>
        <v>#REF!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30"/>
    </row>
    <row r="34" spans="2:44" s="1" customFormat="1" ht="6.95" customHeight="1" x14ac:dyDescent="0.2">
      <c r="B34" s="26"/>
      <c r="AR34" s="26"/>
    </row>
    <row r="35" spans="2:44" s="1" customFormat="1" ht="25.9" customHeight="1" x14ac:dyDescent="0.2">
      <c r="B35" s="26"/>
      <c r="C35" s="31"/>
      <c r="D35" s="32" t="s">
        <v>40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41</v>
      </c>
      <c r="U35" s="33"/>
      <c r="V35" s="33"/>
      <c r="W35" s="33"/>
      <c r="X35" s="187" t="s">
        <v>42</v>
      </c>
      <c r="Y35" s="188"/>
      <c r="Z35" s="188"/>
      <c r="AA35" s="188"/>
      <c r="AB35" s="188"/>
      <c r="AC35" s="33"/>
      <c r="AD35" s="33"/>
      <c r="AE35" s="33"/>
      <c r="AF35" s="33"/>
      <c r="AG35" s="33"/>
      <c r="AH35" s="33"/>
      <c r="AI35" s="33"/>
      <c r="AJ35" s="33"/>
      <c r="AK35" s="189" t="e">
        <f>SUM(AK26:AK33)</f>
        <v>#REF!</v>
      </c>
      <c r="AL35" s="188"/>
      <c r="AM35" s="188"/>
      <c r="AN35" s="188"/>
      <c r="AO35" s="190"/>
      <c r="AP35" s="31"/>
      <c r="AQ35" s="31"/>
      <c r="AR35" s="26"/>
    </row>
    <row r="36" spans="2:44" s="1" customFormat="1" ht="6.95" customHeight="1" x14ac:dyDescent="0.2">
      <c r="B36" s="26"/>
      <c r="AR36" s="26"/>
    </row>
    <row r="37" spans="2:44" s="1" customFormat="1" ht="14.45" customHeight="1" x14ac:dyDescent="0.2">
      <c r="B37" s="26"/>
      <c r="AR37" s="26"/>
    </row>
    <row r="38" spans="2:44" ht="14.45" customHeight="1" x14ac:dyDescent="0.2">
      <c r="B38" s="17"/>
      <c r="AR38" s="17"/>
    </row>
    <row r="39" spans="2:44" ht="14.45" customHeight="1" x14ac:dyDescent="0.2">
      <c r="B39" s="17"/>
      <c r="AR39" s="17"/>
    </row>
    <row r="40" spans="2:44" ht="14.45" customHeight="1" x14ac:dyDescent="0.2">
      <c r="B40" s="17"/>
      <c r="AR40" s="17"/>
    </row>
    <row r="41" spans="2:44" ht="14.45" customHeight="1" x14ac:dyDescent="0.2">
      <c r="B41" s="17"/>
      <c r="AR41" s="17"/>
    </row>
    <row r="42" spans="2:44" ht="14.45" customHeight="1" x14ac:dyDescent="0.2">
      <c r="B42" s="17"/>
      <c r="AR42" s="17"/>
    </row>
    <row r="43" spans="2:44" ht="14.45" customHeight="1" x14ac:dyDescent="0.2">
      <c r="B43" s="17"/>
      <c r="AR43" s="17"/>
    </row>
    <row r="44" spans="2:44" ht="14.45" customHeight="1" x14ac:dyDescent="0.2">
      <c r="B44" s="17"/>
      <c r="AR44" s="17"/>
    </row>
    <row r="45" spans="2:44" ht="14.45" customHeight="1" x14ac:dyDescent="0.2">
      <c r="B45" s="17"/>
      <c r="AR45" s="17"/>
    </row>
    <row r="46" spans="2:44" ht="14.45" customHeight="1" x14ac:dyDescent="0.2">
      <c r="B46" s="17"/>
      <c r="AR46" s="17"/>
    </row>
    <row r="47" spans="2:44" ht="14.45" customHeight="1" x14ac:dyDescent="0.2">
      <c r="B47" s="17"/>
      <c r="AR47" s="17"/>
    </row>
    <row r="48" spans="2:44" ht="14.45" customHeight="1" x14ac:dyDescent="0.2">
      <c r="B48" s="17"/>
      <c r="AR48" s="17"/>
    </row>
    <row r="49" spans="2:44" s="1" customFormat="1" ht="14.45" customHeight="1" x14ac:dyDescent="0.2">
      <c r="B49" s="26"/>
      <c r="D49" s="35" t="s">
        <v>43</v>
      </c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5" t="s">
        <v>44</v>
      </c>
      <c r="AI49" s="36"/>
      <c r="AJ49" s="36"/>
      <c r="AK49" s="36"/>
      <c r="AL49" s="36"/>
      <c r="AM49" s="36"/>
      <c r="AN49" s="36"/>
      <c r="AO49" s="36"/>
      <c r="AR49" s="26"/>
    </row>
    <row r="50" spans="2:44" x14ac:dyDescent="0.2">
      <c r="B50" s="17"/>
      <c r="AR50" s="17"/>
    </row>
    <row r="51" spans="2:44" x14ac:dyDescent="0.2">
      <c r="B51" s="17"/>
      <c r="AR51" s="17"/>
    </row>
    <row r="52" spans="2:44" x14ac:dyDescent="0.2">
      <c r="B52" s="17"/>
      <c r="AR52" s="17"/>
    </row>
    <row r="53" spans="2:44" x14ac:dyDescent="0.2">
      <c r="B53" s="17"/>
      <c r="AR53" s="17"/>
    </row>
    <row r="54" spans="2:44" x14ac:dyDescent="0.2">
      <c r="B54" s="17"/>
      <c r="AR54" s="17"/>
    </row>
    <row r="55" spans="2:44" x14ac:dyDescent="0.2">
      <c r="B55" s="17"/>
      <c r="AR55" s="17"/>
    </row>
    <row r="56" spans="2:44" x14ac:dyDescent="0.2">
      <c r="B56" s="17"/>
      <c r="AR56" s="17"/>
    </row>
    <row r="57" spans="2:44" x14ac:dyDescent="0.2">
      <c r="B57" s="17"/>
      <c r="AR57" s="17"/>
    </row>
    <row r="58" spans="2:44" x14ac:dyDescent="0.2">
      <c r="B58" s="17"/>
      <c r="AR58" s="17"/>
    </row>
    <row r="59" spans="2:44" x14ac:dyDescent="0.2">
      <c r="B59" s="17"/>
      <c r="AR59" s="17"/>
    </row>
    <row r="60" spans="2:44" s="1" customFormat="1" ht="12.75" x14ac:dyDescent="0.2">
      <c r="B60" s="26"/>
      <c r="D60" s="37" t="s">
        <v>45</v>
      </c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37" t="s">
        <v>46</v>
      </c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37" t="s">
        <v>45</v>
      </c>
      <c r="AI60" s="28"/>
      <c r="AJ60" s="28"/>
      <c r="AK60" s="28"/>
      <c r="AL60" s="28"/>
      <c r="AM60" s="37" t="s">
        <v>46</v>
      </c>
      <c r="AN60" s="28"/>
      <c r="AO60" s="28"/>
      <c r="AR60" s="26"/>
    </row>
    <row r="61" spans="2:44" x14ac:dyDescent="0.2">
      <c r="B61" s="17"/>
      <c r="AR61" s="17"/>
    </row>
    <row r="62" spans="2:44" x14ac:dyDescent="0.2">
      <c r="B62" s="17"/>
      <c r="AR62" s="17"/>
    </row>
    <row r="63" spans="2:44" x14ac:dyDescent="0.2">
      <c r="B63" s="17"/>
      <c r="AR63" s="17"/>
    </row>
    <row r="64" spans="2:44" s="1" customFormat="1" ht="12.75" x14ac:dyDescent="0.2">
      <c r="B64" s="26"/>
      <c r="D64" s="35" t="s">
        <v>47</v>
      </c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5" t="s">
        <v>48</v>
      </c>
      <c r="AI64" s="36"/>
      <c r="AJ64" s="36"/>
      <c r="AK64" s="36"/>
      <c r="AL64" s="36"/>
      <c r="AM64" s="36"/>
      <c r="AN64" s="36"/>
      <c r="AO64" s="36"/>
      <c r="AR64" s="26"/>
    </row>
    <row r="65" spans="2:44" x14ac:dyDescent="0.2">
      <c r="B65" s="17"/>
      <c r="AR65" s="17"/>
    </row>
    <row r="66" spans="2:44" x14ac:dyDescent="0.2">
      <c r="B66" s="17"/>
      <c r="AR66" s="17"/>
    </row>
    <row r="67" spans="2:44" x14ac:dyDescent="0.2">
      <c r="B67" s="17"/>
      <c r="AR67" s="17"/>
    </row>
    <row r="68" spans="2:44" x14ac:dyDescent="0.2">
      <c r="B68" s="17"/>
      <c r="AR68" s="17"/>
    </row>
    <row r="69" spans="2:44" x14ac:dyDescent="0.2">
      <c r="B69" s="17"/>
      <c r="AR69" s="17"/>
    </row>
    <row r="70" spans="2:44" x14ac:dyDescent="0.2">
      <c r="B70" s="17"/>
      <c r="AR70" s="17"/>
    </row>
    <row r="71" spans="2:44" x14ac:dyDescent="0.2">
      <c r="B71" s="17"/>
      <c r="AR71" s="17"/>
    </row>
    <row r="72" spans="2:44" x14ac:dyDescent="0.2">
      <c r="B72" s="17"/>
      <c r="AR72" s="17"/>
    </row>
    <row r="73" spans="2:44" x14ac:dyDescent="0.2">
      <c r="B73" s="17"/>
      <c r="AR73" s="17"/>
    </row>
    <row r="74" spans="2:44" x14ac:dyDescent="0.2">
      <c r="B74" s="17"/>
      <c r="AR74" s="17"/>
    </row>
    <row r="75" spans="2:44" s="1" customFormat="1" ht="12.75" x14ac:dyDescent="0.2">
      <c r="B75" s="26"/>
      <c r="D75" s="37" t="s">
        <v>45</v>
      </c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37" t="s">
        <v>46</v>
      </c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37" t="s">
        <v>45</v>
      </c>
      <c r="AI75" s="28"/>
      <c r="AJ75" s="28"/>
      <c r="AK75" s="28"/>
      <c r="AL75" s="28"/>
      <c r="AM75" s="37" t="s">
        <v>46</v>
      </c>
      <c r="AN75" s="28"/>
      <c r="AO75" s="28"/>
      <c r="AR75" s="26"/>
    </row>
    <row r="76" spans="2:44" s="1" customFormat="1" x14ac:dyDescent="0.2">
      <c r="B76" s="26"/>
      <c r="AR76" s="26"/>
    </row>
    <row r="77" spans="2:44" s="1" customFormat="1" ht="6.9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6"/>
    </row>
    <row r="81" spans="1:91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6"/>
    </row>
    <row r="82" spans="1:91" s="1" customFormat="1" ht="24.95" customHeight="1" x14ac:dyDescent="0.2">
      <c r="B82" s="26"/>
      <c r="C82" s="18" t="s">
        <v>49</v>
      </c>
      <c r="AR82" s="26"/>
    </row>
    <row r="83" spans="1:91" s="1" customFormat="1" ht="6.95" customHeight="1" x14ac:dyDescent="0.2">
      <c r="B83" s="26"/>
      <c r="AR83" s="26"/>
    </row>
    <row r="84" spans="1:91" s="3" customFormat="1" ht="12" customHeight="1" x14ac:dyDescent="0.2">
      <c r="B84" s="42"/>
      <c r="C84" s="23" t="s">
        <v>12</v>
      </c>
      <c r="L84" s="3" t="str">
        <f>K5</f>
        <v>5-00245dod3</v>
      </c>
      <c r="AR84" s="42"/>
    </row>
    <row r="85" spans="1:91" s="4" customFormat="1" ht="36.950000000000003" customHeight="1" x14ac:dyDescent="0.2">
      <c r="B85" s="43"/>
      <c r="C85" s="44" t="s">
        <v>14</v>
      </c>
      <c r="L85" s="178" t="str">
        <f>K6</f>
        <v>ZOO pavilon nosorožců - dodatek č.3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R85" s="43"/>
    </row>
    <row r="86" spans="1:91" s="1" customFormat="1" ht="6.95" customHeight="1" x14ac:dyDescent="0.2">
      <c r="B86" s="26"/>
      <c r="AR86" s="26"/>
    </row>
    <row r="87" spans="1:91" s="1" customFormat="1" ht="12" customHeight="1" x14ac:dyDescent="0.2">
      <c r="B87" s="26"/>
      <c r="C87" s="23" t="s">
        <v>18</v>
      </c>
      <c r="L87" s="45" t="str">
        <f>IF(K8="","",K8)</f>
        <v xml:space="preserve"> </v>
      </c>
      <c r="AI87" s="23" t="s">
        <v>20</v>
      </c>
      <c r="AM87" s="180" t="str">
        <f>IF(AN8= "","",AN8)</f>
        <v>14. 9. 2023</v>
      </c>
      <c r="AN87" s="180"/>
      <c r="AR87" s="26"/>
    </row>
    <row r="88" spans="1:91" s="1" customFormat="1" ht="6.95" customHeight="1" x14ac:dyDescent="0.2">
      <c r="B88" s="26"/>
      <c r="AR88" s="26"/>
    </row>
    <row r="89" spans="1:91" s="1" customFormat="1" ht="15.2" customHeight="1" x14ac:dyDescent="0.2">
      <c r="B89" s="26"/>
      <c r="C89" s="23" t="s">
        <v>22</v>
      </c>
      <c r="L89" s="3" t="str">
        <f>IF(E11= "","",E11)</f>
        <v xml:space="preserve"> </v>
      </c>
      <c r="AI89" s="23" t="s">
        <v>26</v>
      </c>
      <c r="AM89" s="181" t="str">
        <f>IF(E17="","",E17)</f>
        <v xml:space="preserve"> </v>
      </c>
      <c r="AN89" s="182"/>
      <c r="AO89" s="182"/>
      <c r="AP89" s="182"/>
      <c r="AR89" s="26"/>
      <c r="AS89" s="183" t="s">
        <v>50</v>
      </c>
      <c r="AT89" s="184"/>
      <c r="AU89" s="47"/>
      <c r="AV89" s="47"/>
      <c r="AW89" s="47"/>
      <c r="AX89" s="47"/>
      <c r="AY89" s="47"/>
      <c r="AZ89" s="47"/>
      <c r="BA89" s="47"/>
      <c r="BB89" s="47"/>
      <c r="BC89" s="47"/>
      <c r="BD89" s="48"/>
    </row>
    <row r="90" spans="1:91" s="1" customFormat="1" ht="15.2" customHeight="1" x14ac:dyDescent="0.2">
      <c r="B90" s="26"/>
      <c r="C90" s="23" t="s">
        <v>25</v>
      </c>
      <c r="L90" s="3" t="str">
        <f>IF(E14="","",E14)</f>
        <v xml:space="preserve"> </v>
      </c>
      <c r="AI90" s="23" t="s">
        <v>28</v>
      </c>
      <c r="AM90" s="181" t="str">
        <f>IF(E20="","",E20)</f>
        <v xml:space="preserve"> </v>
      </c>
      <c r="AN90" s="182"/>
      <c r="AO90" s="182"/>
      <c r="AP90" s="182"/>
      <c r="AR90" s="26"/>
      <c r="AS90" s="185"/>
      <c r="AT90" s="186"/>
      <c r="BD90" s="49"/>
    </row>
    <row r="91" spans="1:91" s="1" customFormat="1" ht="10.9" customHeight="1" x14ac:dyDescent="0.2">
      <c r="B91" s="26"/>
      <c r="AR91" s="26"/>
      <c r="AS91" s="185"/>
      <c r="AT91" s="186"/>
      <c r="BD91" s="49"/>
    </row>
    <row r="92" spans="1:91" s="1" customFormat="1" ht="29.25" customHeight="1" x14ac:dyDescent="0.2">
      <c r="B92" s="26"/>
      <c r="C92" s="173" t="s">
        <v>51</v>
      </c>
      <c r="D92" s="174"/>
      <c r="E92" s="174"/>
      <c r="F92" s="174"/>
      <c r="G92" s="174"/>
      <c r="H92" s="50"/>
      <c r="I92" s="175" t="s">
        <v>52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53</v>
      </c>
      <c r="AH92" s="174"/>
      <c r="AI92" s="174"/>
      <c r="AJ92" s="174"/>
      <c r="AK92" s="174"/>
      <c r="AL92" s="174"/>
      <c r="AM92" s="174"/>
      <c r="AN92" s="175" t="s">
        <v>54</v>
      </c>
      <c r="AO92" s="174"/>
      <c r="AP92" s="177"/>
      <c r="AQ92" s="51" t="s">
        <v>55</v>
      </c>
      <c r="AR92" s="26"/>
      <c r="AS92" s="52" t="s">
        <v>56</v>
      </c>
      <c r="AT92" s="53" t="s">
        <v>57</v>
      </c>
      <c r="AU92" s="53" t="s">
        <v>58</v>
      </c>
      <c r="AV92" s="53" t="s">
        <v>59</v>
      </c>
      <c r="AW92" s="53" t="s">
        <v>60</v>
      </c>
      <c r="AX92" s="53" t="s">
        <v>61</v>
      </c>
      <c r="AY92" s="53" t="s">
        <v>62</v>
      </c>
      <c r="AZ92" s="53" t="s">
        <v>63</v>
      </c>
      <c r="BA92" s="53" t="s">
        <v>64</v>
      </c>
      <c r="BB92" s="53" t="s">
        <v>65</v>
      </c>
      <c r="BC92" s="53" t="s">
        <v>66</v>
      </c>
      <c r="BD92" s="54" t="s">
        <v>67</v>
      </c>
    </row>
    <row r="93" spans="1:91" s="1" customFormat="1" ht="10.9" customHeight="1" x14ac:dyDescent="0.2">
      <c r="B93" s="26"/>
      <c r="AR93" s="26"/>
      <c r="AS93" s="55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8"/>
    </row>
    <row r="94" spans="1:91" s="5" customFormat="1" ht="32.450000000000003" customHeight="1" x14ac:dyDescent="0.2">
      <c r="B94" s="56"/>
      <c r="C94" s="57" t="s">
        <v>68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70" t="e">
        <f>ROUND(AG95,2)</f>
        <v>#REF!</v>
      </c>
      <c r="AH94" s="170"/>
      <c r="AI94" s="170"/>
      <c r="AJ94" s="170"/>
      <c r="AK94" s="170"/>
      <c r="AL94" s="170"/>
      <c r="AM94" s="170"/>
      <c r="AN94" s="171" t="e">
        <f>SUM(AG94,AT94)</f>
        <v>#REF!</v>
      </c>
      <c r="AO94" s="171"/>
      <c r="AP94" s="171"/>
      <c r="AQ94" s="60" t="s">
        <v>1</v>
      </c>
      <c r="AR94" s="56"/>
      <c r="AS94" s="61">
        <f>ROUND(AS95,2)</f>
        <v>0</v>
      </c>
      <c r="AT94" s="62" t="e">
        <f>ROUND(SUM(AV94:AW94),2)</f>
        <v>#REF!</v>
      </c>
      <c r="AU94" s="63" t="e">
        <f>ROUND(AU95,5)</f>
        <v>#REF!</v>
      </c>
      <c r="AV94" s="62" t="e">
        <f>ROUND(AZ94*L29,2)</f>
        <v>#REF!</v>
      </c>
      <c r="AW94" s="62" t="e">
        <f>ROUND(BA94*L30,2)</f>
        <v>#REF!</v>
      </c>
      <c r="AX94" s="62" t="e">
        <f>ROUND(BB94*L29,2)</f>
        <v>#REF!</v>
      </c>
      <c r="AY94" s="62" t="e">
        <f>ROUND(BC94*L30,2)</f>
        <v>#REF!</v>
      </c>
      <c r="AZ94" s="62" t="e">
        <f>ROUND(AZ95,2)</f>
        <v>#REF!</v>
      </c>
      <c r="BA94" s="62" t="e">
        <f>ROUND(BA95,2)</f>
        <v>#REF!</v>
      </c>
      <c r="BB94" s="62" t="e">
        <f>ROUND(BB95,2)</f>
        <v>#REF!</v>
      </c>
      <c r="BC94" s="62" t="e">
        <f>ROUND(BC95,2)</f>
        <v>#REF!</v>
      </c>
      <c r="BD94" s="64" t="e">
        <f>ROUND(BD95,2)</f>
        <v>#REF!</v>
      </c>
      <c r="BS94" s="65" t="s">
        <v>69</v>
      </c>
      <c r="BT94" s="65" t="s">
        <v>70</v>
      </c>
      <c r="BU94" s="66" t="s">
        <v>71</v>
      </c>
      <c r="BV94" s="65" t="s">
        <v>72</v>
      </c>
      <c r="BW94" s="65" t="s">
        <v>4</v>
      </c>
      <c r="BX94" s="65" t="s">
        <v>73</v>
      </c>
      <c r="CL94" s="65" t="s">
        <v>1</v>
      </c>
    </row>
    <row r="95" spans="1:91" s="6" customFormat="1" ht="16.5" customHeight="1" x14ac:dyDescent="0.2">
      <c r="A95" s="67" t="s">
        <v>74</v>
      </c>
      <c r="B95" s="68"/>
      <c r="C95" s="69"/>
      <c r="D95" s="169" t="s">
        <v>75</v>
      </c>
      <c r="E95" s="169"/>
      <c r="F95" s="169"/>
      <c r="G95" s="169"/>
      <c r="H95" s="169"/>
      <c r="I95" s="70"/>
      <c r="J95" s="169" t="s">
        <v>76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 t="e">
        <f>#REF!</f>
        <v>#REF!</v>
      </c>
      <c r="AH95" s="168"/>
      <c r="AI95" s="168"/>
      <c r="AJ95" s="168"/>
      <c r="AK95" s="168"/>
      <c r="AL95" s="168"/>
      <c r="AM95" s="168"/>
      <c r="AN95" s="167" t="e">
        <f>SUM(AG95,AT95)</f>
        <v>#REF!</v>
      </c>
      <c r="AO95" s="168"/>
      <c r="AP95" s="168"/>
      <c r="AQ95" s="71" t="s">
        <v>77</v>
      </c>
      <c r="AR95" s="68"/>
      <c r="AS95" s="72">
        <v>0</v>
      </c>
      <c r="AT95" s="73" t="e">
        <f>ROUND(SUM(AV95:AW95),2)</f>
        <v>#REF!</v>
      </c>
      <c r="AU95" s="74" t="e">
        <f>#REF!</f>
        <v>#REF!</v>
      </c>
      <c r="AV95" s="73" t="e">
        <f>#REF!</f>
        <v>#REF!</v>
      </c>
      <c r="AW95" s="73" t="e">
        <f>#REF!</f>
        <v>#REF!</v>
      </c>
      <c r="AX95" s="73" t="e">
        <f>#REF!</f>
        <v>#REF!</v>
      </c>
      <c r="AY95" s="73" t="e">
        <f>#REF!</f>
        <v>#REF!</v>
      </c>
      <c r="AZ95" s="73" t="e">
        <f>#REF!</f>
        <v>#REF!</v>
      </c>
      <c r="BA95" s="73" t="e">
        <f>#REF!</f>
        <v>#REF!</v>
      </c>
      <c r="BB95" s="73" t="e">
        <f>#REF!</f>
        <v>#REF!</v>
      </c>
      <c r="BC95" s="73" t="e">
        <f>#REF!</f>
        <v>#REF!</v>
      </c>
      <c r="BD95" s="75" t="e">
        <f>#REF!</f>
        <v>#REF!</v>
      </c>
      <c r="BT95" s="76" t="s">
        <v>78</v>
      </c>
      <c r="BV95" s="76" t="s">
        <v>72</v>
      </c>
      <c r="BW95" s="76" t="s">
        <v>79</v>
      </c>
      <c r="BX95" s="76" t="s">
        <v>4</v>
      </c>
      <c r="CL95" s="76" t="s">
        <v>1</v>
      </c>
      <c r="CM95" s="76" t="s">
        <v>80</v>
      </c>
    </row>
    <row r="96" spans="1:91" s="1" customFormat="1" ht="30" customHeight="1" x14ac:dyDescent="0.2">
      <c r="B96" s="26"/>
      <c r="AR96" s="26"/>
    </row>
    <row r="97" spans="2:44" s="1" customFormat="1" ht="6.95" customHeight="1" x14ac:dyDescent="0.2"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6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V-M12 - Světlíky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04"/>
  <sheetViews>
    <sheetView tabSelected="1" topLeftCell="A172" zoomScaleNormal="100" workbookViewId="0">
      <selection activeCell="R28" sqref="R28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7" customWidth="1"/>
    <col min="5" max="5" width="11.83203125" customWidth="1"/>
    <col min="6" max="6" width="62.5" customWidth="1"/>
    <col min="7" max="7" width="6.5" customWidth="1"/>
    <col min="8" max="8" width="11.1640625" customWidth="1"/>
    <col min="9" max="9" width="12.83203125" customWidth="1"/>
    <col min="10" max="10" width="21.6640625" customWidth="1"/>
    <col min="11" max="11" width="0.6640625" customWidth="1"/>
    <col min="12" max="12" width="9.33203125" customWidth="1"/>
    <col min="13" max="13" width="16.33203125" customWidth="1"/>
    <col min="14" max="14" width="12.33203125" customWidth="1"/>
    <col min="15" max="15" width="15" customWidth="1"/>
    <col min="16" max="16" width="11" customWidth="1"/>
    <col min="17" max="17" width="15" customWidth="1"/>
    <col min="18" max="18" width="16.33203125" customWidth="1"/>
    <col min="19" max="19" width="11" customWidth="1"/>
    <col min="20" max="20" width="15" customWidth="1"/>
    <col min="21" max="21" width="16.33203125" customWidth="1"/>
  </cols>
  <sheetData>
    <row r="1" spans="2:12" ht="26.25" customHeight="1" x14ac:dyDescent="0.2">
      <c r="C1" s="156" t="s">
        <v>296</v>
      </c>
    </row>
    <row r="2" spans="2:12" ht="36.950000000000003" customHeight="1" x14ac:dyDescent="0.2">
      <c r="L2" s="153" t="s">
        <v>5</v>
      </c>
    </row>
    <row r="3" spans="2:12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2:12" ht="24.95" customHeight="1" x14ac:dyDescent="0.2">
      <c r="B4" s="17"/>
      <c r="D4" s="18" t="s">
        <v>81</v>
      </c>
      <c r="L4" s="17"/>
    </row>
    <row r="5" spans="2:12" ht="6.95" customHeight="1" x14ac:dyDescent="0.2">
      <c r="B5" s="17"/>
      <c r="L5" s="17"/>
    </row>
    <row r="6" spans="2:12" ht="12" customHeight="1" x14ac:dyDescent="0.2">
      <c r="B6" s="17"/>
      <c r="D6" s="23" t="s">
        <v>14</v>
      </c>
      <c r="L6" s="17"/>
    </row>
    <row r="7" spans="2:12" ht="16.5" customHeight="1" x14ac:dyDescent="0.2">
      <c r="B7" s="17"/>
      <c r="E7" s="192" t="s">
        <v>286</v>
      </c>
      <c r="F7" s="193"/>
      <c r="G7" s="193"/>
      <c r="H7" s="193"/>
      <c r="L7" s="17"/>
    </row>
    <row r="8" spans="2:12" s="1" customFormat="1" ht="12" customHeight="1" x14ac:dyDescent="0.2">
      <c r="B8" s="26"/>
      <c r="D8" s="23" t="s">
        <v>82</v>
      </c>
      <c r="L8" s="26"/>
    </row>
    <row r="9" spans="2:12" s="1" customFormat="1" ht="16.5" customHeight="1" x14ac:dyDescent="0.2">
      <c r="B9" s="26"/>
      <c r="E9" s="178" t="s">
        <v>294</v>
      </c>
      <c r="F9" s="191"/>
      <c r="G9" s="191"/>
      <c r="H9" s="191"/>
      <c r="L9" s="26"/>
    </row>
    <row r="10" spans="2:12" s="1" customFormat="1" x14ac:dyDescent="0.2">
      <c r="B10" s="26"/>
      <c r="L10" s="26"/>
    </row>
    <row r="11" spans="2:12" s="1" customFormat="1" ht="12" customHeight="1" x14ac:dyDescent="0.2">
      <c r="B11" s="26"/>
      <c r="D11" s="23" t="s">
        <v>16</v>
      </c>
      <c r="F11" s="21" t="s">
        <v>1</v>
      </c>
      <c r="I11" s="23" t="s">
        <v>17</v>
      </c>
      <c r="J11" s="21"/>
      <c r="L11" s="26"/>
    </row>
    <row r="12" spans="2:12" s="1" customFormat="1" ht="12" customHeight="1" x14ac:dyDescent="0.2">
      <c r="B12" s="26"/>
      <c r="D12" s="23" t="s">
        <v>18</v>
      </c>
      <c r="F12" s="21" t="s">
        <v>19</v>
      </c>
      <c r="I12" s="23" t="s">
        <v>20</v>
      </c>
      <c r="J12" s="46"/>
      <c r="L12" s="26"/>
    </row>
    <row r="13" spans="2:12" s="1" customFormat="1" ht="10.9" customHeight="1" x14ac:dyDescent="0.2">
      <c r="B13" s="26"/>
      <c r="L13" s="26"/>
    </row>
    <row r="14" spans="2:12" s="1" customFormat="1" ht="12" customHeight="1" x14ac:dyDescent="0.2">
      <c r="B14" s="26"/>
      <c r="D14" s="23" t="s">
        <v>22</v>
      </c>
      <c r="I14" s="23" t="s">
        <v>23</v>
      </c>
      <c r="J14" s="21"/>
      <c r="L14" s="26"/>
    </row>
    <row r="15" spans="2:12" s="1" customFormat="1" ht="18" customHeight="1" x14ac:dyDescent="0.2">
      <c r="B15" s="26"/>
      <c r="E15" s="21" t="str">
        <f>IF('[1]Rekapitulace stavby'!E11="","",'[1]Rekapitulace stavby'!E11)</f>
        <v xml:space="preserve"> </v>
      </c>
      <c r="I15" s="23" t="s">
        <v>24</v>
      </c>
      <c r="J15" s="21"/>
      <c r="L15" s="26"/>
    </row>
    <row r="16" spans="2:12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25</v>
      </c>
      <c r="I17" s="23" t="s">
        <v>23</v>
      </c>
      <c r="J17" s="21"/>
      <c r="L17" s="26"/>
    </row>
    <row r="18" spans="2:12" s="1" customFormat="1" ht="18" customHeight="1" x14ac:dyDescent="0.2">
      <c r="B18" s="26"/>
      <c r="E18" s="157" t="str">
        <f>'[1]Rekapitulace stavby'!E14</f>
        <v xml:space="preserve"> </v>
      </c>
      <c r="F18" s="157"/>
      <c r="G18" s="157"/>
      <c r="H18" s="157"/>
      <c r="I18" s="23" t="s">
        <v>24</v>
      </c>
      <c r="J18" s="21"/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26</v>
      </c>
      <c r="I20" s="23" t="s">
        <v>23</v>
      </c>
      <c r="J20" s="21"/>
      <c r="L20" s="26"/>
    </row>
    <row r="21" spans="2:12" s="1" customFormat="1" ht="18" customHeight="1" x14ac:dyDescent="0.2">
      <c r="B21" s="26"/>
      <c r="E21" s="21" t="str">
        <f>IF('[1]Rekapitulace stavby'!E17="","",'[1]Rekapitulace stavby'!E17)</f>
        <v xml:space="preserve"> </v>
      </c>
      <c r="I21" s="23" t="s">
        <v>24</v>
      </c>
      <c r="J21" s="21"/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28</v>
      </c>
      <c r="I23" s="23" t="s">
        <v>23</v>
      </c>
      <c r="J23" s="21"/>
      <c r="L23" s="26"/>
    </row>
    <row r="24" spans="2:12" s="1" customFormat="1" ht="18" customHeight="1" x14ac:dyDescent="0.2">
      <c r="B24" s="26"/>
      <c r="E24" s="21" t="str">
        <f>IF('[1]Rekapitulace stavby'!E20="","",'[1]Rekapitulace stavby'!E20)</f>
        <v xml:space="preserve"> </v>
      </c>
      <c r="I24" s="23" t="s">
        <v>24</v>
      </c>
      <c r="J24" s="21"/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29</v>
      </c>
      <c r="L26" s="26"/>
    </row>
    <row r="27" spans="2:12" s="7" customFormat="1" ht="16.5" customHeight="1" x14ac:dyDescent="0.2">
      <c r="B27" s="77"/>
      <c r="E27" s="160" t="s">
        <v>1</v>
      </c>
      <c r="F27" s="160"/>
      <c r="G27" s="160"/>
      <c r="H27" s="160"/>
      <c r="L27" s="77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 x14ac:dyDescent="0.2">
      <c r="B30" s="26"/>
      <c r="D30" s="78" t="s">
        <v>30</v>
      </c>
      <c r="J30" s="59">
        <f>ROUND(J126, 2)</f>
        <v>1400421.68</v>
      </c>
      <c r="L30" s="26"/>
    </row>
    <row r="31" spans="2:12" s="1" customFormat="1" ht="6.95" customHeight="1" x14ac:dyDescent="0.2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 x14ac:dyDescent="0.2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customHeight="1" x14ac:dyDescent="0.2">
      <c r="B33" s="26"/>
      <c r="D33" s="79" t="s">
        <v>34</v>
      </c>
      <c r="E33" s="23" t="s">
        <v>35</v>
      </c>
      <c r="F33" s="80">
        <f>J96</f>
        <v>1400421.68</v>
      </c>
      <c r="I33" s="81">
        <v>0.21</v>
      </c>
      <c r="J33" s="80">
        <f>ROUND((F33*0.21),  2)</f>
        <v>294088.55</v>
      </c>
      <c r="L33" s="26"/>
    </row>
    <row r="34" spans="2:12" s="1" customFormat="1" ht="14.45" customHeight="1" x14ac:dyDescent="0.2">
      <c r="B34" s="26"/>
      <c r="E34" s="23" t="s">
        <v>36</v>
      </c>
      <c r="F34" s="80">
        <v>0</v>
      </c>
      <c r="I34" s="81">
        <v>0.15</v>
      </c>
      <c r="J34" s="80">
        <v>0</v>
      </c>
      <c r="L34" s="26"/>
    </row>
    <row r="35" spans="2:12" s="1" customFormat="1" ht="14.45" customHeight="1" x14ac:dyDescent="0.2">
      <c r="B35" s="26"/>
      <c r="E35" s="23" t="s">
        <v>37</v>
      </c>
      <c r="F35" s="80">
        <v>0</v>
      </c>
      <c r="I35" s="81">
        <v>0.21</v>
      </c>
      <c r="J35" s="80">
        <v>0</v>
      </c>
      <c r="L35" s="26"/>
    </row>
    <row r="36" spans="2:12" s="1" customFormat="1" ht="14.45" customHeight="1" x14ac:dyDescent="0.2">
      <c r="B36" s="26"/>
      <c r="E36" s="23" t="s">
        <v>38</v>
      </c>
      <c r="F36" s="80">
        <v>0</v>
      </c>
      <c r="I36" s="81">
        <v>0.15</v>
      </c>
      <c r="J36" s="80">
        <f>0</f>
        <v>0</v>
      </c>
      <c r="L36" s="26"/>
    </row>
    <row r="37" spans="2:12" s="1" customFormat="1" ht="14.45" customHeight="1" x14ac:dyDescent="0.2">
      <c r="B37" s="26"/>
      <c r="E37" s="23" t="s">
        <v>39</v>
      </c>
      <c r="F37" s="80">
        <v>0</v>
      </c>
      <c r="I37" s="81">
        <v>0</v>
      </c>
      <c r="J37" s="80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2"/>
      <c r="D39" s="83" t="s">
        <v>40</v>
      </c>
      <c r="E39" s="50"/>
      <c r="F39" s="50"/>
      <c r="G39" s="84" t="s">
        <v>41</v>
      </c>
      <c r="H39" s="85" t="s">
        <v>42</v>
      </c>
      <c r="I39" s="50"/>
      <c r="J39" s="86">
        <f>SUM(J30:J37)</f>
        <v>1694510.23</v>
      </c>
      <c r="K39" s="87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7" t="s">
        <v>45</v>
      </c>
      <c r="E61" s="28"/>
      <c r="F61" s="88" t="s">
        <v>46</v>
      </c>
      <c r="G61" s="37" t="s">
        <v>45</v>
      </c>
      <c r="H61" s="28"/>
      <c r="I61" s="28"/>
      <c r="J61" s="89" t="s">
        <v>46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5" t="s">
        <v>47</v>
      </c>
      <c r="E65" s="36"/>
      <c r="F65" s="36"/>
      <c r="G65" s="35" t="s">
        <v>48</v>
      </c>
      <c r="H65" s="36"/>
      <c r="I65" s="36"/>
      <c r="J65" s="36"/>
      <c r="K65" s="36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7" t="s">
        <v>45</v>
      </c>
      <c r="E76" s="28"/>
      <c r="F76" s="88" t="s">
        <v>46</v>
      </c>
      <c r="G76" s="37" t="s">
        <v>45</v>
      </c>
      <c r="H76" s="28"/>
      <c r="I76" s="28"/>
      <c r="J76" s="89" t="s">
        <v>46</v>
      </c>
      <c r="K76" s="28"/>
      <c r="L76" s="26"/>
    </row>
    <row r="77" spans="2:12" s="1" customFormat="1" ht="14.4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12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12" s="1" customFormat="1" ht="24.95" customHeight="1" x14ac:dyDescent="0.2">
      <c r="B82" s="26"/>
      <c r="C82" s="18" t="s">
        <v>83</v>
      </c>
      <c r="L82" s="26"/>
    </row>
    <row r="83" spans="2:12" s="1" customFormat="1" ht="6.95" customHeight="1" x14ac:dyDescent="0.2">
      <c r="B83" s="26"/>
      <c r="L83" s="26"/>
    </row>
    <row r="84" spans="2:12" s="1" customFormat="1" ht="12" customHeight="1" x14ac:dyDescent="0.2">
      <c r="B84" s="26"/>
      <c r="C84" s="23" t="s">
        <v>14</v>
      </c>
      <c r="L84" s="26"/>
    </row>
    <row r="85" spans="2:12" s="1" customFormat="1" ht="16.5" customHeight="1" x14ac:dyDescent="0.2">
      <c r="B85" s="26"/>
      <c r="E85" s="192" t="str">
        <f>E7</f>
        <v xml:space="preserve">ZOO pavilon nosorožců - světlíky </v>
      </c>
      <c r="F85" s="193"/>
      <c r="G85" s="193"/>
      <c r="H85" s="193"/>
      <c r="L85" s="26"/>
    </row>
    <row r="86" spans="2:12" s="1" customFormat="1" ht="12" customHeight="1" x14ac:dyDescent="0.2">
      <c r="B86" s="26"/>
      <c r="C86" s="23" t="s">
        <v>82</v>
      </c>
      <c r="L86" s="26"/>
    </row>
    <row r="87" spans="2:12" s="1" customFormat="1" ht="16.5" customHeight="1" x14ac:dyDescent="0.2">
      <c r="B87" s="26"/>
      <c r="E87" s="178" t="str">
        <f>E9</f>
        <v>2 - Světlíky - vícepráce</v>
      </c>
      <c r="F87" s="191"/>
      <c r="G87" s="191"/>
      <c r="H87" s="191"/>
      <c r="L87" s="26"/>
    </row>
    <row r="88" spans="2:12" s="1" customFormat="1" ht="6.95" customHeight="1" x14ac:dyDescent="0.2">
      <c r="B88" s="26"/>
      <c r="L88" s="26"/>
    </row>
    <row r="89" spans="2:12" s="1" customFormat="1" ht="12" customHeight="1" x14ac:dyDescent="0.2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/>
      </c>
      <c r="L89" s="26"/>
    </row>
    <row r="90" spans="2:12" s="1" customFormat="1" ht="6.95" customHeight="1" x14ac:dyDescent="0.2">
      <c r="B90" s="26"/>
      <c r="L90" s="26"/>
    </row>
    <row r="91" spans="2:12" s="1" customFormat="1" ht="15.2" customHeight="1" x14ac:dyDescent="0.2">
      <c r="B91" s="26"/>
      <c r="C91" s="23" t="s">
        <v>22</v>
      </c>
      <c r="F91" s="21" t="str">
        <f>E15</f>
        <v xml:space="preserve"> </v>
      </c>
      <c r="I91" s="23" t="s">
        <v>26</v>
      </c>
      <c r="J91" s="24" t="str">
        <f>E21</f>
        <v xml:space="preserve"> </v>
      </c>
      <c r="L91" s="26"/>
    </row>
    <row r="92" spans="2:12" s="1" customFormat="1" ht="15.2" customHeight="1" x14ac:dyDescent="0.2">
      <c r="B92" s="26"/>
      <c r="C92" s="23" t="s">
        <v>25</v>
      </c>
      <c r="F92" s="21" t="str">
        <f>IF(E18="","",E18)</f>
        <v xml:space="preserve"> </v>
      </c>
      <c r="I92" s="23" t="s">
        <v>28</v>
      </c>
      <c r="J92" s="24" t="str">
        <f>E24</f>
        <v xml:space="preserve"> </v>
      </c>
      <c r="L92" s="26"/>
    </row>
    <row r="93" spans="2:12" s="1" customFormat="1" ht="10.35" customHeight="1" x14ac:dyDescent="0.2">
      <c r="B93" s="26"/>
      <c r="L93" s="26"/>
    </row>
    <row r="94" spans="2:12" s="1" customFormat="1" ht="29.25" customHeight="1" x14ac:dyDescent="0.2">
      <c r="B94" s="26"/>
      <c r="C94" s="90" t="s">
        <v>84</v>
      </c>
      <c r="D94" s="82"/>
      <c r="E94" s="82"/>
      <c r="F94" s="82"/>
      <c r="G94" s="82"/>
      <c r="H94" s="82"/>
      <c r="I94" s="82"/>
      <c r="J94" s="91" t="s">
        <v>85</v>
      </c>
      <c r="K94" s="82"/>
      <c r="L94" s="26"/>
    </row>
    <row r="95" spans="2:12" s="1" customFormat="1" ht="10.35" customHeight="1" x14ac:dyDescent="0.2">
      <c r="B95" s="26"/>
      <c r="L95" s="26"/>
    </row>
    <row r="96" spans="2:12" s="1" customFormat="1" ht="22.9" customHeight="1" x14ac:dyDescent="0.2">
      <c r="B96" s="26"/>
      <c r="C96" s="92" t="s">
        <v>86</v>
      </c>
      <c r="J96" s="59">
        <f>J126</f>
        <v>1400421.68</v>
      </c>
      <c r="L96" s="26"/>
    </row>
    <row r="97" spans="2:12" s="8" customFormat="1" ht="24.95" customHeight="1" x14ac:dyDescent="0.2">
      <c r="B97" s="93"/>
      <c r="D97" s="94" t="s">
        <v>87</v>
      </c>
      <c r="E97" s="95"/>
      <c r="F97" s="95"/>
      <c r="G97" s="95"/>
      <c r="H97" s="95"/>
      <c r="I97" s="95"/>
      <c r="J97" s="96">
        <f>J127</f>
        <v>106991.45999999999</v>
      </c>
      <c r="L97" s="93"/>
    </row>
    <row r="98" spans="2:12" s="9" customFormat="1" ht="19.899999999999999" customHeight="1" x14ac:dyDescent="0.2">
      <c r="B98" s="97"/>
      <c r="D98" s="98" t="s">
        <v>88</v>
      </c>
      <c r="E98" s="99"/>
      <c r="F98" s="99"/>
      <c r="G98" s="99"/>
      <c r="H98" s="99"/>
      <c r="I98" s="99"/>
      <c r="J98" s="100">
        <f>J128</f>
        <v>91366.45</v>
      </c>
      <c r="L98" s="97"/>
    </row>
    <row r="99" spans="2:12" s="9" customFormat="1" ht="19.899999999999999" customHeight="1" x14ac:dyDescent="0.2">
      <c r="B99" s="97"/>
      <c r="D99" s="98" t="s">
        <v>89</v>
      </c>
      <c r="E99" s="99"/>
      <c r="F99" s="99"/>
      <c r="G99" s="99"/>
      <c r="H99" s="99"/>
      <c r="I99" s="99"/>
      <c r="J99" s="100">
        <f>J139</f>
        <v>15625.01</v>
      </c>
      <c r="L99" s="97"/>
    </row>
    <row r="100" spans="2:12" s="8" customFormat="1" ht="24.95" customHeight="1" x14ac:dyDescent="0.2">
      <c r="B100" s="93"/>
      <c r="D100" s="94" t="s">
        <v>90</v>
      </c>
      <c r="E100" s="95"/>
      <c r="F100" s="95"/>
      <c r="G100" s="95"/>
      <c r="H100" s="95"/>
      <c r="I100" s="95"/>
      <c r="J100" s="96">
        <f>J146</f>
        <v>1277510.68</v>
      </c>
      <c r="L100" s="93"/>
    </row>
    <row r="101" spans="2:12" s="9" customFormat="1" ht="19.899999999999999" customHeight="1" x14ac:dyDescent="0.2">
      <c r="B101" s="97"/>
      <c r="D101" s="98" t="s">
        <v>91</v>
      </c>
      <c r="E101" s="99"/>
      <c r="F101" s="99"/>
      <c r="G101" s="99"/>
      <c r="H101" s="99"/>
      <c r="I101" s="99"/>
      <c r="J101" s="100">
        <f>J147</f>
        <v>46989.25</v>
      </c>
      <c r="L101" s="97"/>
    </row>
    <row r="102" spans="2:12" s="9" customFormat="1" ht="19.899999999999999" customHeight="1" x14ac:dyDescent="0.2">
      <c r="B102" s="97"/>
      <c r="D102" s="98" t="s">
        <v>92</v>
      </c>
      <c r="E102" s="99"/>
      <c r="F102" s="99"/>
      <c r="G102" s="99"/>
      <c r="H102" s="99"/>
      <c r="I102" s="99"/>
      <c r="J102" s="100">
        <f>J161</f>
        <v>22836.499999999996</v>
      </c>
      <c r="L102" s="97"/>
    </row>
    <row r="103" spans="2:12" s="9" customFormat="1" ht="19.899999999999999" customHeight="1" x14ac:dyDescent="0.2">
      <c r="B103" s="97"/>
      <c r="D103" s="98" t="s">
        <v>93</v>
      </c>
      <c r="E103" s="99"/>
      <c r="F103" s="99"/>
      <c r="G103" s="99"/>
      <c r="H103" s="99"/>
      <c r="I103" s="99"/>
      <c r="J103" s="100">
        <f>J176</f>
        <v>93780</v>
      </c>
      <c r="L103" s="97"/>
    </row>
    <row r="104" spans="2:12" s="9" customFormat="1" ht="19.899999999999999" customHeight="1" x14ac:dyDescent="0.2">
      <c r="B104" s="97"/>
      <c r="D104" s="98" t="s">
        <v>94</v>
      </c>
      <c r="E104" s="99"/>
      <c r="F104" s="99"/>
      <c r="G104" s="99"/>
      <c r="H104" s="99"/>
      <c r="I104" s="99"/>
      <c r="J104" s="100">
        <f>J179</f>
        <v>27822.779999999995</v>
      </c>
      <c r="L104" s="97"/>
    </row>
    <row r="105" spans="2:12" s="9" customFormat="1" ht="19.899999999999999" customHeight="1" x14ac:dyDescent="0.2">
      <c r="B105" s="97"/>
      <c r="D105" s="98" t="s">
        <v>95</v>
      </c>
      <c r="E105" s="99"/>
      <c r="F105" s="99"/>
      <c r="G105" s="99"/>
      <c r="H105" s="99"/>
      <c r="I105" s="99"/>
      <c r="J105" s="100">
        <f>J185</f>
        <v>1086082.1499999999</v>
      </c>
      <c r="L105" s="97"/>
    </row>
    <row r="106" spans="2:12" s="8" customFormat="1" ht="24.95" customHeight="1" x14ac:dyDescent="0.2">
      <c r="B106" s="93"/>
      <c r="D106" s="94" t="s">
        <v>96</v>
      </c>
      <c r="E106" s="95"/>
      <c r="F106" s="95"/>
      <c r="G106" s="95"/>
      <c r="H106" s="95"/>
      <c r="I106" s="95"/>
      <c r="J106" s="96">
        <f>J202</f>
        <v>15919.54</v>
      </c>
      <c r="L106" s="93"/>
    </row>
    <row r="107" spans="2:12" s="1" customFormat="1" ht="21.75" customHeight="1" x14ac:dyDescent="0.2">
      <c r="B107" s="26"/>
      <c r="L107" s="26"/>
    </row>
    <row r="108" spans="2:12" s="1" customFormat="1" ht="6.95" customHeight="1" x14ac:dyDescent="0.2"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26"/>
    </row>
    <row r="112" spans="2:12" s="1" customFormat="1" ht="6.95" customHeight="1" x14ac:dyDescent="0.2"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26"/>
    </row>
    <row r="113" spans="2:12" s="1" customFormat="1" ht="24.95" customHeight="1" x14ac:dyDescent="0.2">
      <c r="B113" s="26"/>
      <c r="C113" s="18" t="s">
        <v>97</v>
      </c>
      <c r="L113" s="26"/>
    </row>
    <row r="114" spans="2:12" s="1" customFormat="1" ht="6.95" customHeight="1" x14ac:dyDescent="0.2">
      <c r="B114" s="26"/>
      <c r="L114" s="26"/>
    </row>
    <row r="115" spans="2:12" s="1" customFormat="1" ht="12" customHeight="1" x14ac:dyDescent="0.2">
      <c r="B115" s="26"/>
      <c r="C115" s="23" t="s">
        <v>14</v>
      </c>
      <c r="L115" s="26"/>
    </row>
    <row r="116" spans="2:12" s="1" customFormat="1" ht="16.5" customHeight="1" x14ac:dyDescent="0.2">
      <c r="B116" s="26"/>
      <c r="E116" s="192" t="str">
        <f>E7</f>
        <v xml:space="preserve">ZOO pavilon nosorožců - světlíky </v>
      </c>
      <c r="F116" s="193"/>
      <c r="G116" s="193"/>
      <c r="H116" s="193"/>
      <c r="L116" s="26"/>
    </row>
    <row r="117" spans="2:12" s="1" customFormat="1" ht="12" customHeight="1" x14ac:dyDescent="0.2">
      <c r="B117" s="26"/>
      <c r="C117" s="23" t="s">
        <v>82</v>
      </c>
      <c r="L117" s="26"/>
    </row>
    <row r="118" spans="2:12" s="1" customFormat="1" ht="16.5" customHeight="1" x14ac:dyDescent="0.2">
      <c r="B118" s="26"/>
      <c r="E118" s="178" t="str">
        <f>E9</f>
        <v>2 - Světlíky - vícepráce</v>
      </c>
      <c r="F118" s="191"/>
      <c r="G118" s="191"/>
      <c r="H118" s="191"/>
      <c r="L118" s="26"/>
    </row>
    <row r="119" spans="2:12" s="1" customFormat="1" ht="6.95" customHeight="1" x14ac:dyDescent="0.2">
      <c r="B119" s="26"/>
      <c r="L119" s="26"/>
    </row>
    <row r="120" spans="2:12" s="1" customFormat="1" ht="12" customHeight="1" x14ac:dyDescent="0.2">
      <c r="B120" s="26"/>
      <c r="C120" s="23" t="s">
        <v>18</v>
      </c>
      <c r="F120" s="21" t="str">
        <f>F12</f>
        <v xml:space="preserve"> </v>
      </c>
      <c r="I120" s="23" t="s">
        <v>20</v>
      </c>
      <c r="J120" s="46"/>
      <c r="L120" s="26"/>
    </row>
    <row r="121" spans="2:12" s="1" customFormat="1" ht="6.95" customHeight="1" x14ac:dyDescent="0.2">
      <c r="B121" s="26"/>
      <c r="L121" s="26"/>
    </row>
    <row r="122" spans="2:12" s="1" customFormat="1" ht="15.2" customHeight="1" x14ac:dyDescent="0.2">
      <c r="B122" s="26"/>
      <c r="C122" s="23" t="s">
        <v>22</v>
      </c>
      <c r="F122" s="21" t="str">
        <f>E15</f>
        <v xml:space="preserve"> </v>
      </c>
      <c r="I122" s="23" t="s">
        <v>26</v>
      </c>
      <c r="J122" s="24" t="str">
        <f>E21</f>
        <v xml:space="preserve"> </v>
      </c>
      <c r="L122" s="26"/>
    </row>
    <row r="123" spans="2:12" s="1" customFormat="1" ht="15.2" customHeight="1" x14ac:dyDescent="0.2">
      <c r="B123" s="26"/>
      <c r="C123" s="23" t="s">
        <v>25</v>
      </c>
      <c r="F123" s="21" t="str">
        <f>IF(E18="","",E18)</f>
        <v xml:space="preserve"> </v>
      </c>
      <c r="I123" s="23" t="s">
        <v>28</v>
      </c>
      <c r="J123" s="24" t="str">
        <f>E24</f>
        <v xml:space="preserve"> </v>
      </c>
      <c r="L123" s="26"/>
    </row>
    <row r="124" spans="2:12" s="1" customFormat="1" ht="10.35" customHeight="1" x14ac:dyDescent="0.2">
      <c r="B124" s="26"/>
      <c r="L124" s="26"/>
    </row>
    <row r="125" spans="2:12" s="10" customFormat="1" ht="29.25" customHeight="1" x14ac:dyDescent="0.2">
      <c r="B125" s="101"/>
      <c r="C125" s="102" t="s">
        <v>98</v>
      </c>
      <c r="D125" s="103" t="s">
        <v>55</v>
      </c>
      <c r="E125" s="103" t="s">
        <v>51</v>
      </c>
      <c r="F125" s="103" t="s">
        <v>52</v>
      </c>
      <c r="G125" s="103" t="s">
        <v>99</v>
      </c>
      <c r="H125" s="103" t="s">
        <v>100</v>
      </c>
      <c r="I125" s="103" t="s">
        <v>101</v>
      </c>
      <c r="J125" s="104" t="s">
        <v>85</v>
      </c>
      <c r="K125" s="105" t="s">
        <v>102</v>
      </c>
      <c r="L125" s="101"/>
    </row>
    <row r="126" spans="2:12" s="1" customFormat="1" ht="22.9" customHeight="1" x14ac:dyDescent="0.2">
      <c r="B126" s="26"/>
      <c r="C126" s="57" t="s">
        <v>103</v>
      </c>
      <c r="J126" s="145">
        <f>J127+J146+J202</f>
        <v>1400421.68</v>
      </c>
      <c r="L126" s="26"/>
    </row>
    <row r="127" spans="2:12" s="11" customFormat="1" ht="25.9" customHeight="1" x14ac:dyDescent="0.2">
      <c r="B127" s="106"/>
      <c r="D127" s="107" t="s">
        <v>69</v>
      </c>
      <c r="E127" s="108" t="s">
        <v>104</v>
      </c>
      <c r="F127" s="108" t="s">
        <v>105</v>
      </c>
      <c r="J127" s="133">
        <f>J128+J139</f>
        <v>106991.45999999999</v>
      </c>
      <c r="L127" s="106"/>
    </row>
    <row r="128" spans="2:12" s="11" customFormat="1" ht="22.9" customHeight="1" x14ac:dyDescent="0.2">
      <c r="B128" s="106"/>
      <c r="D128" s="107" t="s">
        <v>69</v>
      </c>
      <c r="E128" s="109" t="s">
        <v>106</v>
      </c>
      <c r="F128" s="109" t="s">
        <v>107</v>
      </c>
      <c r="J128" s="110">
        <f>SUM(J129:J137)</f>
        <v>91366.45</v>
      </c>
      <c r="L128" s="106"/>
    </row>
    <row r="129" spans="2:12" s="1" customFormat="1" ht="24.75" customHeight="1" x14ac:dyDescent="0.2">
      <c r="B129" s="111"/>
      <c r="C129" s="112" t="s">
        <v>78</v>
      </c>
      <c r="D129" s="112" t="s">
        <v>263</v>
      </c>
      <c r="E129" s="113" t="s">
        <v>108</v>
      </c>
      <c r="F129" s="114" t="s">
        <v>109</v>
      </c>
      <c r="G129" s="115" t="s">
        <v>110</v>
      </c>
      <c r="H129" s="116">
        <v>4</v>
      </c>
      <c r="I129" s="117">
        <v>2360</v>
      </c>
      <c r="J129" s="117">
        <f>ROUND(I129*H129,2)</f>
        <v>9440</v>
      </c>
      <c r="K129" s="118"/>
      <c r="L129" s="26"/>
    </row>
    <row r="130" spans="2:12" s="1" customFormat="1" ht="21.75" customHeight="1" x14ac:dyDescent="0.2">
      <c r="B130" s="111"/>
      <c r="C130" s="112" t="s">
        <v>80</v>
      </c>
      <c r="D130" s="112" t="s">
        <v>263</v>
      </c>
      <c r="E130" s="113" t="s">
        <v>112</v>
      </c>
      <c r="F130" s="114" t="s">
        <v>113</v>
      </c>
      <c r="G130" s="115" t="s">
        <v>110</v>
      </c>
      <c r="H130" s="116">
        <v>40</v>
      </c>
      <c r="I130" s="117">
        <v>338.4</v>
      </c>
      <c r="J130" s="117">
        <f>ROUND(I130*H130,2)</f>
        <v>13536</v>
      </c>
      <c r="K130" s="118"/>
      <c r="L130" s="26"/>
    </row>
    <row r="131" spans="2:12" s="12" customFormat="1" x14ac:dyDescent="0.2">
      <c r="B131" s="119"/>
      <c r="D131" s="120" t="s">
        <v>114</v>
      </c>
      <c r="E131" s="121" t="s">
        <v>1</v>
      </c>
      <c r="F131" s="122" t="s">
        <v>115</v>
      </c>
      <c r="H131" s="123">
        <v>40</v>
      </c>
      <c r="L131" s="119"/>
    </row>
    <row r="132" spans="2:12" s="1" customFormat="1" ht="21.75" customHeight="1" x14ac:dyDescent="0.2">
      <c r="B132" s="111"/>
      <c r="C132" s="112" t="s">
        <v>116</v>
      </c>
      <c r="D132" s="112" t="s">
        <v>263</v>
      </c>
      <c r="E132" s="113" t="s">
        <v>117</v>
      </c>
      <c r="F132" s="114" t="s">
        <v>118</v>
      </c>
      <c r="G132" s="115" t="s">
        <v>110</v>
      </c>
      <c r="H132" s="116">
        <v>4</v>
      </c>
      <c r="I132" s="117">
        <v>1256</v>
      </c>
      <c r="J132" s="117">
        <f>ROUND(I132*H132,2)</f>
        <v>5024</v>
      </c>
      <c r="K132" s="118"/>
      <c r="L132" s="26"/>
    </row>
    <row r="133" spans="2:12" s="1" customFormat="1" ht="16.5" customHeight="1" x14ac:dyDescent="0.2">
      <c r="B133" s="111"/>
      <c r="C133" s="112" t="s">
        <v>111</v>
      </c>
      <c r="D133" s="112" t="s">
        <v>263</v>
      </c>
      <c r="E133" s="113" t="s">
        <v>287</v>
      </c>
      <c r="F133" s="114" t="s">
        <v>119</v>
      </c>
      <c r="G133" s="115" t="s">
        <v>120</v>
      </c>
      <c r="H133" s="116">
        <v>34.32</v>
      </c>
      <c r="I133" s="117">
        <v>1590</v>
      </c>
      <c r="J133" s="117">
        <f>ROUND(I133*H133,2)</f>
        <v>54568.800000000003</v>
      </c>
      <c r="K133" s="118"/>
      <c r="L133" s="26"/>
    </row>
    <row r="134" spans="2:12" s="12" customFormat="1" x14ac:dyDescent="0.2">
      <c r="B134" s="119"/>
      <c r="D134" s="120" t="s">
        <v>114</v>
      </c>
      <c r="E134" s="121" t="s">
        <v>1</v>
      </c>
      <c r="F134" s="122" t="s">
        <v>121</v>
      </c>
      <c r="H134" s="123">
        <v>34.32</v>
      </c>
      <c r="L134" s="119"/>
    </row>
    <row r="135" spans="2:12" s="1" customFormat="1" ht="21.75" customHeight="1" x14ac:dyDescent="0.2">
      <c r="B135" s="111"/>
      <c r="C135" s="112" t="s">
        <v>122</v>
      </c>
      <c r="D135" s="112" t="s">
        <v>264</v>
      </c>
      <c r="E135" s="113" t="s">
        <v>123</v>
      </c>
      <c r="F135" s="114" t="s">
        <v>124</v>
      </c>
      <c r="G135" s="115" t="s">
        <v>125</v>
      </c>
      <c r="H135" s="116">
        <v>1.373</v>
      </c>
      <c r="I135" s="117">
        <v>2000</v>
      </c>
      <c r="J135" s="117">
        <f>ROUND(I135*H135,2)</f>
        <v>2746</v>
      </c>
      <c r="K135" s="118"/>
      <c r="L135" s="26"/>
    </row>
    <row r="136" spans="2:12" s="12" customFormat="1" x14ac:dyDescent="0.2">
      <c r="B136" s="119"/>
      <c r="D136" s="120" t="s">
        <v>114</v>
      </c>
      <c r="E136" s="121" t="s">
        <v>1</v>
      </c>
      <c r="F136" s="122" t="s">
        <v>126</v>
      </c>
      <c r="H136" s="123">
        <v>1.373</v>
      </c>
      <c r="L136" s="119"/>
    </row>
    <row r="137" spans="2:12" s="1" customFormat="1" ht="16.5" customHeight="1" x14ac:dyDescent="0.2">
      <c r="B137" s="111"/>
      <c r="C137" s="112" t="s">
        <v>127</v>
      </c>
      <c r="D137" s="112" t="s">
        <v>263</v>
      </c>
      <c r="E137" s="113" t="s">
        <v>128</v>
      </c>
      <c r="F137" s="114" t="s">
        <v>129</v>
      </c>
      <c r="G137" s="115" t="s">
        <v>130</v>
      </c>
      <c r="H137" s="116">
        <v>58.64</v>
      </c>
      <c r="I137" s="117">
        <v>103.2</v>
      </c>
      <c r="J137" s="117">
        <f>ROUND(I137*H137,2)</f>
        <v>6051.65</v>
      </c>
      <c r="K137" s="118"/>
      <c r="L137" s="26"/>
    </row>
    <row r="138" spans="2:12" s="12" customFormat="1" x14ac:dyDescent="0.2">
      <c r="B138" s="119"/>
      <c r="D138" s="120" t="s">
        <v>114</v>
      </c>
      <c r="E138" s="121" t="s">
        <v>1</v>
      </c>
      <c r="F138" s="122" t="s">
        <v>131</v>
      </c>
      <c r="H138" s="123">
        <v>58.64</v>
      </c>
      <c r="L138" s="119"/>
    </row>
    <row r="139" spans="2:12" s="11" customFormat="1" ht="22.9" customHeight="1" x14ac:dyDescent="0.2">
      <c r="B139" s="106"/>
      <c r="D139" s="107" t="s">
        <v>69</v>
      </c>
      <c r="E139" s="109" t="s">
        <v>132</v>
      </c>
      <c r="F139" s="109" t="s">
        <v>133</v>
      </c>
      <c r="J139" s="110">
        <f>SUM(J140:J145)</f>
        <v>15625.01</v>
      </c>
      <c r="L139" s="106"/>
    </row>
    <row r="140" spans="2:12" s="1" customFormat="1" ht="26.25" customHeight="1" x14ac:dyDescent="0.2">
      <c r="B140" s="111"/>
      <c r="C140" s="112" t="s">
        <v>134</v>
      </c>
      <c r="D140" s="112" t="s">
        <v>264</v>
      </c>
      <c r="E140" s="113" t="s">
        <v>135</v>
      </c>
      <c r="F140" s="114" t="s">
        <v>136</v>
      </c>
      <c r="G140" s="115" t="s">
        <v>137</v>
      </c>
      <c r="H140" s="116">
        <v>9.61</v>
      </c>
      <c r="I140" s="117">
        <v>150</v>
      </c>
      <c r="J140" s="117">
        <f>ROUND(I140*H140,2)</f>
        <v>1441.5</v>
      </c>
      <c r="K140" s="118"/>
      <c r="L140" s="26"/>
    </row>
    <row r="141" spans="2:12" s="1" customFormat="1" ht="28.5" customHeight="1" x14ac:dyDescent="0.2">
      <c r="B141" s="111"/>
      <c r="C141" s="112" t="s">
        <v>138</v>
      </c>
      <c r="D141" s="112" t="s">
        <v>264</v>
      </c>
      <c r="E141" s="113" t="s">
        <v>139</v>
      </c>
      <c r="F141" s="114" t="s">
        <v>140</v>
      </c>
      <c r="G141" s="115" t="s">
        <v>137</v>
      </c>
      <c r="H141" s="116">
        <v>9.61</v>
      </c>
      <c r="I141" s="117">
        <v>170</v>
      </c>
      <c r="J141" s="117">
        <f>ROUND(I141*H141,2)</f>
        <v>1633.7</v>
      </c>
      <c r="K141" s="118"/>
      <c r="L141" s="26"/>
    </row>
    <row r="142" spans="2:12" s="1" customFormat="1" ht="24.75" customHeight="1" x14ac:dyDescent="0.2">
      <c r="B142" s="111"/>
      <c r="C142" s="112" t="s">
        <v>141</v>
      </c>
      <c r="D142" s="112" t="s">
        <v>264</v>
      </c>
      <c r="E142" s="113" t="s">
        <v>142</v>
      </c>
      <c r="F142" s="114" t="s">
        <v>143</v>
      </c>
      <c r="G142" s="115" t="s">
        <v>137</v>
      </c>
      <c r="H142" s="116">
        <v>288.3</v>
      </c>
      <c r="I142" s="117">
        <v>8</v>
      </c>
      <c r="J142" s="117">
        <f>ROUND(I142*H142,2)</f>
        <v>2306.4</v>
      </c>
      <c r="K142" s="118"/>
      <c r="L142" s="26"/>
    </row>
    <row r="143" spans="2:12" s="12" customFormat="1" x14ac:dyDescent="0.2">
      <c r="B143" s="119"/>
      <c r="D143" s="120" t="s">
        <v>114</v>
      </c>
      <c r="E143" s="121" t="s">
        <v>1</v>
      </c>
      <c r="F143" s="122" t="s">
        <v>285</v>
      </c>
      <c r="H143" s="123">
        <v>288.3</v>
      </c>
      <c r="L143" s="119"/>
    </row>
    <row r="144" spans="2:12" s="1" customFormat="1" ht="36" x14ac:dyDescent="0.2">
      <c r="B144" s="111"/>
      <c r="C144" s="112" t="s">
        <v>144</v>
      </c>
      <c r="D144" s="112" t="s">
        <v>264</v>
      </c>
      <c r="E144" s="113" t="s">
        <v>145</v>
      </c>
      <c r="F144" s="114" t="s">
        <v>146</v>
      </c>
      <c r="G144" s="115" t="s">
        <v>137</v>
      </c>
      <c r="H144" s="116">
        <v>3.0209999999999999</v>
      </c>
      <c r="I144" s="152">
        <v>250</v>
      </c>
      <c r="J144" s="117">
        <f>ROUND(I144*H144,2)</f>
        <v>755.25</v>
      </c>
      <c r="K144" s="118"/>
      <c r="L144" s="154"/>
    </row>
    <row r="145" spans="2:12" s="1" customFormat="1" ht="24" x14ac:dyDescent="0.2">
      <c r="B145" s="111"/>
      <c r="C145" s="112" t="s">
        <v>147</v>
      </c>
      <c r="D145" s="112" t="s">
        <v>263</v>
      </c>
      <c r="E145" s="113" t="s">
        <v>148</v>
      </c>
      <c r="F145" s="114" t="s">
        <v>149</v>
      </c>
      <c r="G145" s="115" t="s">
        <v>137</v>
      </c>
      <c r="H145" s="116">
        <v>6.5890000000000004</v>
      </c>
      <c r="I145" s="117">
        <v>1440</v>
      </c>
      <c r="J145" s="117">
        <f>ROUND(I145*H145,2)</f>
        <v>9488.16</v>
      </c>
      <c r="K145" s="118"/>
      <c r="L145" s="154"/>
    </row>
    <row r="146" spans="2:12" s="11" customFormat="1" ht="25.9" customHeight="1" x14ac:dyDescent="0.2">
      <c r="B146" s="106"/>
      <c r="D146" s="107" t="s">
        <v>69</v>
      </c>
      <c r="E146" s="108" t="s">
        <v>150</v>
      </c>
      <c r="F146" s="108" t="s">
        <v>151</v>
      </c>
      <c r="J146" s="110">
        <f>J147+J161+J176+J179+J185</f>
        <v>1277510.68</v>
      </c>
      <c r="L146" s="155"/>
    </row>
    <row r="147" spans="2:12" s="11" customFormat="1" ht="22.9" customHeight="1" x14ac:dyDescent="0.2">
      <c r="B147" s="106"/>
      <c r="D147" s="107" t="s">
        <v>69</v>
      </c>
      <c r="E147" s="109" t="s">
        <v>152</v>
      </c>
      <c r="F147" s="109" t="s">
        <v>153</v>
      </c>
      <c r="J147" s="110">
        <f>SUM(J148:J160)</f>
        <v>46989.25</v>
      </c>
      <c r="L147" s="155"/>
    </row>
    <row r="148" spans="2:12" s="1" customFormat="1" ht="25.5" customHeight="1" x14ac:dyDescent="0.2">
      <c r="B148" s="111"/>
      <c r="C148" s="112" t="s">
        <v>154</v>
      </c>
      <c r="D148" s="112" t="s">
        <v>264</v>
      </c>
      <c r="E148" s="113" t="s">
        <v>155</v>
      </c>
      <c r="F148" s="114" t="s">
        <v>156</v>
      </c>
      <c r="G148" s="115" t="s">
        <v>120</v>
      </c>
      <c r="H148" s="116">
        <v>28.04</v>
      </c>
      <c r="I148" s="152">
        <v>90.95</v>
      </c>
      <c r="J148" s="117">
        <f>ROUND(I148*H148,2)</f>
        <v>2550.2399999999998</v>
      </c>
      <c r="K148" s="118"/>
      <c r="L148" s="154"/>
    </row>
    <row r="149" spans="2:12" s="12" customFormat="1" x14ac:dyDescent="0.2">
      <c r="B149" s="119"/>
      <c r="D149" s="120" t="s">
        <v>114</v>
      </c>
      <c r="E149" s="121" t="s">
        <v>1</v>
      </c>
      <c r="F149" s="122" t="s">
        <v>158</v>
      </c>
      <c r="H149" s="123">
        <v>28.04</v>
      </c>
      <c r="L149" s="119"/>
    </row>
    <row r="150" spans="2:12" s="1" customFormat="1" ht="36.75" customHeight="1" x14ac:dyDescent="0.2">
      <c r="B150" s="111"/>
      <c r="C150" s="124" t="s">
        <v>159</v>
      </c>
      <c r="D150" s="124" t="s">
        <v>264</v>
      </c>
      <c r="E150" s="125" t="s">
        <v>160</v>
      </c>
      <c r="F150" s="126" t="s">
        <v>161</v>
      </c>
      <c r="G150" s="127" t="s">
        <v>120</v>
      </c>
      <c r="H150" s="128">
        <v>32.246000000000002</v>
      </c>
      <c r="I150" s="129">
        <v>127</v>
      </c>
      <c r="J150" s="129">
        <f>ROUND(I150*H150,2)</f>
        <v>4095.24</v>
      </c>
      <c r="K150" s="130"/>
      <c r="L150" s="131"/>
    </row>
    <row r="151" spans="2:12" s="12" customFormat="1" x14ac:dyDescent="0.2">
      <c r="B151" s="119"/>
      <c r="D151" s="120" t="s">
        <v>114</v>
      </c>
      <c r="E151" s="121" t="s">
        <v>1</v>
      </c>
      <c r="F151" s="122" t="s">
        <v>162</v>
      </c>
      <c r="H151" s="123">
        <v>32.246000000000002</v>
      </c>
      <c r="L151" s="119"/>
    </row>
    <row r="152" spans="2:12" s="147" customFormat="1" x14ac:dyDescent="0.2">
      <c r="B152" s="148"/>
      <c r="D152" s="120" t="s">
        <v>114</v>
      </c>
      <c r="E152" s="149" t="s">
        <v>1</v>
      </c>
      <c r="F152" s="150" t="s">
        <v>163</v>
      </c>
      <c r="H152" s="151">
        <v>32.246000000000002</v>
      </c>
      <c r="L152" s="148"/>
    </row>
    <row r="153" spans="2:12" s="1" customFormat="1" ht="26.25" customHeight="1" x14ac:dyDescent="0.2">
      <c r="B153" s="111"/>
      <c r="C153" s="112" t="s">
        <v>164</v>
      </c>
      <c r="D153" s="112" t="s">
        <v>263</v>
      </c>
      <c r="E153" s="113" t="s">
        <v>165</v>
      </c>
      <c r="F153" s="114" t="s">
        <v>166</v>
      </c>
      <c r="G153" s="115" t="s">
        <v>120</v>
      </c>
      <c r="H153" s="116">
        <v>56.08</v>
      </c>
      <c r="I153" s="117">
        <v>182.4</v>
      </c>
      <c r="J153" s="117">
        <f>ROUND(I153*H153,2)</f>
        <v>10228.99</v>
      </c>
      <c r="K153" s="118"/>
      <c r="L153" s="26"/>
    </row>
    <row r="154" spans="2:12" s="12" customFormat="1" x14ac:dyDescent="0.2">
      <c r="B154" s="119"/>
      <c r="D154" s="120" t="s">
        <v>114</v>
      </c>
      <c r="E154" s="121" t="s">
        <v>1</v>
      </c>
      <c r="F154" s="122" t="s">
        <v>167</v>
      </c>
      <c r="H154" s="123">
        <v>56.08</v>
      </c>
      <c r="L154" s="119"/>
    </row>
    <row r="155" spans="2:12" s="1" customFormat="1" ht="24.75" customHeight="1" x14ac:dyDescent="0.2">
      <c r="B155" s="111"/>
      <c r="C155" s="124" t="s">
        <v>168</v>
      </c>
      <c r="D155" s="124" t="s">
        <v>264</v>
      </c>
      <c r="E155" s="125" t="s">
        <v>169</v>
      </c>
      <c r="F155" s="126" t="s">
        <v>170</v>
      </c>
      <c r="G155" s="127" t="s">
        <v>120</v>
      </c>
      <c r="H155" s="128">
        <v>64.492000000000004</v>
      </c>
      <c r="I155" s="129">
        <v>176</v>
      </c>
      <c r="J155" s="129">
        <f>ROUND(I155*H155,2)</f>
        <v>11350.59</v>
      </c>
      <c r="K155" s="130"/>
      <c r="L155" s="131"/>
    </row>
    <row r="156" spans="2:12" s="12" customFormat="1" x14ac:dyDescent="0.2">
      <c r="B156" s="119"/>
      <c r="D156" s="120" t="s">
        <v>114</v>
      </c>
      <c r="E156" s="121" t="s">
        <v>1</v>
      </c>
      <c r="F156" s="122" t="s">
        <v>171</v>
      </c>
      <c r="H156" s="123">
        <v>64.492000000000004</v>
      </c>
      <c r="L156" s="119"/>
    </row>
    <row r="157" spans="2:12" s="147" customFormat="1" x14ac:dyDescent="0.2">
      <c r="B157" s="148"/>
      <c r="D157" s="120" t="s">
        <v>114</v>
      </c>
      <c r="E157" s="149" t="s">
        <v>1</v>
      </c>
      <c r="F157" s="150" t="s">
        <v>163</v>
      </c>
      <c r="H157" s="151">
        <v>64.492000000000004</v>
      </c>
      <c r="L157" s="148"/>
    </row>
    <row r="158" spans="2:12" s="1" customFormat="1" ht="24" customHeight="1" x14ac:dyDescent="0.2">
      <c r="B158" s="111"/>
      <c r="C158" s="112" t="s">
        <v>172</v>
      </c>
      <c r="D158" s="112" t="s">
        <v>264</v>
      </c>
      <c r="E158" s="113" t="s">
        <v>173</v>
      </c>
      <c r="F158" s="114" t="s">
        <v>174</v>
      </c>
      <c r="G158" s="115" t="s">
        <v>130</v>
      </c>
      <c r="H158" s="116">
        <v>112.16</v>
      </c>
      <c r="I158" s="117">
        <v>164.05</v>
      </c>
      <c r="J158" s="117">
        <f>ROUND(I158*H158,2)</f>
        <v>18399.849999999999</v>
      </c>
      <c r="K158" s="118"/>
      <c r="L158" s="26"/>
    </row>
    <row r="159" spans="2:12" s="12" customFormat="1" x14ac:dyDescent="0.2">
      <c r="B159" s="119"/>
      <c r="D159" s="120" t="s">
        <v>114</v>
      </c>
      <c r="E159" s="121" t="s">
        <v>1</v>
      </c>
      <c r="F159" s="122" t="s">
        <v>175</v>
      </c>
      <c r="H159" s="123">
        <v>112.16</v>
      </c>
      <c r="L159" s="119"/>
    </row>
    <row r="160" spans="2:12" s="1" customFormat="1" ht="24.75" customHeight="1" x14ac:dyDescent="0.2">
      <c r="B160" s="111"/>
      <c r="C160" s="112" t="s">
        <v>176</v>
      </c>
      <c r="D160" s="112" t="s">
        <v>264</v>
      </c>
      <c r="E160" s="113" t="s">
        <v>177</v>
      </c>
      <c r="F160" s="114" t="s">
        <v>178</v>
      </c>
      <c r="G160" s="115" t="s">
        <v>137</v>
      </c>
      <c r="H160" s="116">
        <v>0.376</v>
      </c>
      <c r="I160" s="117">
        <v>969</v>
      </c>
      <c r="J160" s="117">
        <f>ROUND(I160*H160,2)</f>
        <v>364.34</v>
      </c>
      <c r="K160" s="118"/>
      <c r="L160" s="26"/>
    </row>
    <row r="161" spans="2:12" s="11" customFormat="1" ht="22.9" customHeight="1" x14ac:dyDescent="0.2">
      <c r="B161" s="106"/>
      <c r="D161" s="107" t="s">
        <v>69</v>
      </c>
      <c r="E161" s="109" t="s">
        <v>179</v>
      </c>
      <c r="F161" s="109" t="s">
        <v>180</v>
      </c>
      <c r="J161" s="110">
        <f>SUM(J162:J175)</f>
        <v>22836.499999999996</v>
      </c>
      <c r="L161" s="106"/>
    </row>
    <row r="162" spans="2:12" s="1" customFormat="1" ht="16.5" customHeight="1" x14ac:dyDescent="0.2">
      <c r="B162" s="111"/>
      <c r="C162" s="112" t="s">
        <v>106</v>
      </c>
      <c r="D162" s="112" t="s">
        <v>263</v>
      </c>
      <c r="E162" s="113" t="s">
        <v>181</v>
      </c>
      <c r="F162" s="114" t="s">
        <v>182</v>
      </c>
      <c r="G162" s="115" t="s">
        <v>130</v>
      </c>
      <c r="H162" s="116">
        <v>56.08</v>
      </c>
      <c r="I162" s="117">
        <v>54.32</v>
      </c>
      <c r="J162" s="117">
        <f>ROUND(I162*H162,2)</f>
        <v>3046.27</v>
      </c>
      <c r="K162" s="118"/>
      <c r="L162" s="26"/>
    </row>
    <row r="163" spans="2:12" s="12" customFormat="1" x14ac:dyDescent="0.2">
      <c r="B163" s="119"/>
      <c r="D163" s="120" t="s">
        <v>114</v>
      </c>
      <c r="E163" s="121" t="s">
        <v>1</v>
      </c>
      <c r="F163" s="122" t="s">
        <v>183</v>
      </c>
      <c r="H163" s="123">
        <v>56.08</v>
      </c>
      <c r="L163" s="119"/>
    </row>
    <row r="164" spans="2:12" s="1" customFormat="1" ht="24" customHeight="1" x14ac:dyDescent="0.2">
      <c r="B164" s="111"/>
      <c r="C164" s="112" t="s">
        <v>184</v>
      </c>
      <c r="D164" s="112" t="s">
        <v>263</v>
      </c>
      <c r="E164" s="113" t="s">
        <v>185</v>
      </c>
      <c r="F164" s="114" t="s">
        <v>186</v>
      </c>
      <c r="G164" s="115" t="s">
        <v>120</v>
      </c>
      <c r="H164" s="116">
        <v>30.844000000000001</v>
      </c>
      <c r="I164" s="117">
        <v>184.8</v>
      </c>
      <c r="J164" s="117">
        <f>ROUND(I164*H164,2)</f>
        <v>5699.97</v>
      </c>
      <c r="K164" s="118"/>
      <c r="L164" s="26"/>
    </row>
    <row r="165" spans="2:12" s="12" customFormat="1" x14ac:dyDescent="0.2">
      <c r="B165" s="119"/>
      <c r="D165" s="120" t="s">
        <v>114</v>
      </c>
      <c r="E165" s="121" t="s">
        <v>1</v>
      </c>
      <c r="F165" s="122" t="s">
        <v>187</v>
      </c>
      <c r="H165" s="123">
        <v>30.844000000000001</v>
      </c>
      <c r="L165" s="119"/>
    </row>
    <row r="166" spans="2:12" s="1" customFormat="1" ht="24" customHeight="1" x14ac:dyDescent="0.2">
      <c r="B166" s="111"/>
      <c r="C166" s="124" t="s">
        <v>188</v>
      </c>
      <c r="D166" s="124" t="s">
        <v>264</v>
      </c>
      <c r="E166" s="125" t="s">
        <v>189</v>
      </c>
      <c r="F166" s="126" t="s">
        <v>190</v>
      </c>
      <c r="G166" s="127" t="s">
        <v>120</v>
      </c>
      <c r="H166" s="128">
        <v>6.7770000000000001</v>
      </c>
      <c r="I166" s="129">
        <v>205</v>
      </c>
      <c r="J166" s="129">
        <f>ROUND(I166*H166,2)</f>
        <v>1389.29</v>
      </c>
      <c r="K166" s="130"/>
      <c r="L166" s="131"/>
    </row>
    <row r="167" spans="2:12" s="12" customFormat="1" x14ac:dyDescent="0.2">
      <c r="B167" s="119"/>
      <c r="D167" s="120" t="s">
        <v>114</v>
      </c>
      <c r="E167" s="121" t="s">
        <v>1</v>
      </c>
      <c r="F167" s="122" t="s">
        <v>191</v>
      </c>
      <c r="H167" s="123">
        <v>6.7770000000000001</v>
      </c>
      <c r="L167" s="119"/>
    </row>
    <row r="168" spans="2:12" s="1" customFormat="1" ht="25.5" customHeight="1" x14ac:dyDescent="0.2">
      <c r="B168" s="111"/>
      <c r="C168" s="124" t="s">
        <v>192</v>
      </c>
      <c r="D168" s="124" t="s">
        <v>263</v>
      </c>
      <c r="E168" s="125" t="s">
        <v>193</v>
      </c>
      <c r="F168" s="126" t="s">
        <v>194</v>
      </c>
      <c r="G168" s="127" t="s">
        <v>120</v>
      </c>
      <c r="H168" s="128">
        <v>24.684000000000001</v>
      </c>
      <c r="I168" s="129">
        <v>183.2</v>
      </c>
      <c r="J168" s="129">
        <f>ROUND(I168*H168,2)</f>
        <v>4522.1099999999997</v>
      </c>
      <c r="K168" s="130"/>
      <c r="L168" s="131"/>
    </row>
    <row r="169" spans="2:12" s="12" customFormat="1" x14ac:dyDescent="0.2">
      <c r="B169" s="119"/>
      <c r="D169" s="120" t="s">
        <v>114</v>
      </c>
      <c r="E169" s="121" t="s">
        <v>1</v>
      </c>
      <c r="F169" s="122" t="s">
        <v>195</v>
      </c>
      <c r="H169" s="123">
        <v>24.684000000000001</v>
      </c>
      <c r="L169" s="119"/>
    </row>
    <row r="170" spans="2:12" s="1" customFormat="1" ht="24.2" customHeight="1" x14ac:dyDescent="0.2">
      <c r="B170" s="111"/>
      <c r="C170" s="112" t="s">
        <v>196</v>
      </c>
      <c r="D170" s="112" t="s">
        <v>263</v>
      </c>
      <c r="E170" s="113" t="s">
        <v>197</v>
      </c>
      <c r="F170" s="114" t="s">
        <v>198</v>
      </c>
      <c r="G170" s="115" t="s">
        <v>120</v>
      </c>
      <c r="H170" s="116">
        <v>12</v>
      </c>
      <c r="I170" s="117">
        <v>196.8</v>
      </c>
      <c r="J170" s="117">
        <f>ROUND(I170*H170,2)</f>
        <v>2361.6</v>
      </c>
      <c r="K170" s="118"/>
      <c r="L170" s="26"/>
    </row>
    <row r="171" spans="2:12" s="12" customFormat="1" x14ac:dyDescent="0.2">
      <c r="B171" s="119"/>
      <c r="D171" s="120" t="s">
        <v>114</v>
      </c>
      <c r="E171" s="121" t="s">
        <v>1</v>
      </c>
      <c r="F171" s="122" t="s">
        <v>199</v>
      </c>
      <c r="H171" s="123">
        <v>12</v>
      </c>
      <c r="L171" s="119"/>
    </row>
    <row r="172" spans="2:12" s="1" customFormat="1" ht="26.25" customHeight="1" x14ac:dyDescent="0.2">
      <c r="B172" s="111"/>
      <c r="C172" s="112" t="s">
        <v>200</v>
      </c>
      <c r="D172" s="112" t="s">
        <v>263</v>
      </c>
      <c r="E172" s="113" t="s">
        <v>201</v>
      </c>
      <c r="F172" s="114" t="s">
        <v>202</v>
      </c>
      <c r="G172" s="115" t="s">
        <v>120</v>
      </c>
      <c r="H172" s="116">
        <v>12</v>
      </c>
      <c r="I172" s="117">
        <v>198.4</v>
      </c>
      <c r="J172" s="117">
        <f>ROUND(I172*H172,2)</f>
        <v>2380.8000000000002</v>
      </c>
      <c r="K172" s="118"/>
      <c r="L172" s="26"/>
    </row>
    <row r="173" spans="2:12" s="1" customFormat="1" ht="16.5" customHeight="1" x14ac:dyDescent="0.2">
      <c r="B173" s="111"/>
      <c r="C173" s="124" t="s">
        <v>203</v>
      </c>
      <c r="D173" s="124" t="s">
        <v>263</v>
      </c>
      <c r="E173" s="125" t="s">
        <v>204</v>
      </c>
      <c r="F173" s="126" t="s">
        <v>205</v>
      </c>
      <c r="G173" s="127" t="s">
        <v>125</v>
      </c>
      <c r="H173" s="128">
        <v>1.3460000000000001</v>
      </c>
      <c r="I173" s="129">
        <v>2344</v>
      </c>
      <c r="J173" s="129">
        <f>ROUND(I173*H173,2)</f>
        <v>3155.02</v>
      </c>
      <c r="K173" s="130"/>
      <c r="L173" s="131"/>
    </row>
    <row r="174" spans="2:12" s="12" customFormat="1" x14ac:dyDescent="0.2">
      <c r="B174" s="119"/>
      <c r="D174" s="120" t="s">
        <v>114</v>
      </c>
      <c r="E174" s="121" t="s">
        <v>1</v>
      </c>
      <c r="F174" s="122" t="s">
        <v>206</v>
      </c>
      <c r="H174" s="123">
        <v>1.3460000000000001</v>
      </c>
      <c r="L174" s="119"/>
    </row>
    <row r="175" spans="2:12" s="1" customFormat="1" ht="16.5" customHeight="1" x14ac:dyDescent="0.2">
      <c r="B175" s="111"/>
      <c r="C175" s="112" t="s">
        <v>207</v>
      </c>
      <c r="D175" s="112"/>
      <c r="E175" s="113" t="s">
        <v>208</v>
      </c>
      <c r="F175" s="114" t="s">
        <v>209</v>
      </c>
      <c r="G175" s="115" t="s">
        <v>137</v>
      </c>
      <c r="H175" s="116">
        <v>0.30099999999999999</v>
      </c>
      <c r="I175" s="117">
        <v>935</v>
      </c>
      <c r="J175" s="117">
        <f>ROUND(I175*H175,2)</f>
        <v>281.44</v>
      </c>
      <c r="K175" s="118"/>
      <c r="L175" s="26"/>
    </row>
    <row r="176" spans="2:12" s="11" customFormat="1" ht="22.9" customHeight="1" x14ac:dyDescent="0.2">
      <c r="B176" s="106"/>
      <c r="D176" s="107" t="s">
        <v>69</v>
      </c>
      <c r="E176" s="109" t="s">
        <v>210</v>
      </c>
      <c r="F176" s="109" t="s">
        <v>211</v>
      </c>
      <c r="J176" s="110">
        <f>SUM(J177:J178)</f>
        <v>93780</v>
      </c>
      <c r="L176" s="106"/>
    </row>
    <row r="177" spans="2:12" s="1" customFormat="1" ht="26.25" customHeight="1" x14ac:dyDescent="0.2">
      <c r="B177" s="111"/>
      <c r="C177" s="112" t="s">
        <v>8</v>
      </c>
      <c r="D177" s="112" t="s">
        <v>263</v>
      </c>
      <c r="E177" s="113" t="s">
        <v>288</v>
      </c>
      <c r="F177" s="114" t="s">
        <v>212</v>
      </c>
      <c r="G177" s="115" t="s">
        <v>213</v>
      </c>
      <c r="H177" s="116">
        <v>4</v>
      </c>
      <c r="I177" s="117">
        <v>23395</v>
      </c>
      <c r="J177" s="117">
        <f>ROUND(I177*H177,2)</f>
        <v>93580</v>
      </c>
      <c r="K177" s="118"/>
      <c r="L177" s="26"/>
    </row>
    <row r="178" spans="2:12" s="1" customFormat="1" ht="16.5" customHeight="1" x14ac:dyDescent="0.2">
      <c r="B178" s="111"/>
      <c r="C178" s="112" t="s">
        <v>214</v>
      </c>
      <c r="D178" s="112" t="s">
        <v>264</v>
      </c>
      <c r="E178" s="113" t="s">
        <v>215</v>
      </c>
      <c r="F178" s="114" t="s">
        <v>216</v>
      </c>
      <c r="G178" s="115" t="s">
        <v>137</v>
      </c>
      <c r="H178" s="116">
        <v>0.4</v>
      </c>
      <c r="I178" s="117">
        <v>500</v>
      </c>
      <c r="J178" s="117">
        <f>ROUND(I178*H178,2)</f>
        <v>200</v>
      </c>
      <c r="K178" s="118"/>
      <c r="L178" s="26"/>
    </row>
    <row r="179" spans="2:12" s="11" customFormat="1" ht="22.9" customHeight="1" x14ac:dyDescent="0.2">
      <c r="B179" s="106"/>
      <c r="D179" s="107" t="s">
        <v>69</v>
      </c>
      <c r="E179" s="109" t="s">
        <v>217</v>
      </c>
      <c r="F179" s="109" t="s">
        <v>218</v>
      </c>
      <c r="J179" s="110">
        <f>SUM(J180:J184)</f>
        <v>27822.779999999995</v>
      </c>
      <c r="L179" s="106"/>
    </row>
    <row r="180" spans="2:12" s="1" customFormat="1" ht="16.5" customHeight="1" x14ac:dyDescent="0.2">
      <c r="B180" s="111"/>
      <c r="C180" s="112" t="s">
        <v>157</v>
      </c>
      <c r="D180" s="112" t="s">
        <v>263</v>
      </c>
      <c r="E180" s="113" t="s">
        <v>219</v>
      </c>
      <c r="F180" s="114" t="s">
        <v>220</v>
      </c>
      <c r="G180" s="115" t="s">
        <v>130</v>
      </c>
      <c r="H180" s="116">
        <v>58.64</v>
      </c>
      <c r="I180" s="117">
        <v>116</v>
      </c>
      <c r="J180" s="117">
        <f>ROUND(I180*H180,2)</f>
        <v>6802.24</v>
      </c>
      <c r="K180" s="118"/>
      <c r="L180" s="26"/>
    </row>
    <row r="181" spans="2:12" s="12" customFormat="1" x14ac:dyDescent="0.2">
      <c r="B181" s="119"/>
      <c r="D181" s="120" t="s">
        <v>114</v>
      </c>
      <c r="E181" s="121" t="s">
        <v>1</v>
      </c>
      <c r="F181" s="122" t="s">
        <v>221</v>
      </c>
      <c r="H181" s="123">
        <v>58.64</v>
      </c>
      <c r="L181" s="119"/>
    </row>
    <row r="182" spans="2:12" s="1" customFormat="1" ht="24" customHeight="1" x14ac:dyDescent="0.2">
      <c r="B182" s="111"/>
      <c r="C182" s="112" t="s">
        <v>222</v>
      </c>
      <c r="D182" s="112" t="s">
        <v>263</v>
      </c>
      <c r="E182" s="113" t="s">
        <v>223</v>
      </c>
      <c r="F182" s="114" t="s">
        <v>224</v>
      </c>
      <c r="G182" s="115" t="s">
        <v>130</v>
      </c>
      <c r="H182" s="116">
        <v>58.64</v>
      </c>
      <c r="I182" s="117">
        <v>353</v>
      </c>
      <c r="J182" s="117">
        <f>ROUND(I182*H182,2)</f>
        <v>20699.919999999998</v>
      </c>
      <c r="K182" s="118"/>
      <c r="L182" s="26"/>
    </row>
    <row r="183" spans="2:12" s="12" customFormat="1" x14ac:dyDescent="0.2">
      <c r="B183" s="119"/>
      <c r="D183" s="120" t="s">
        <v>114</v>
      </c>
      <c r="E183" s="121" t="s">
        <v>1</v>
      </c>
      <c r="F183" s="122" t="s">
        <v>221</v>
      </c>
      <c r="H183" s="123">
        <v>58.64</v>
      </c>
      <c r="L183" s="119"/>
    </row>
    <row r="184" spans="2:12" s="1" customFormat="1" ht="22.5" customHeight="1" x14ac:dyDescent="0.2">
      <c r="B184" s="111"/>
      <c r="C184" s="112" t="s">
        <v>225</v>
      </c>
      <c r="D184" s="112" t="s">
        <v>263</v>
      </c>
      <c r="E184" s="113" t="s">
        <v>226</v>
      </c>
      <c r="F184" s="114" t="s">
        <v>227</v>
      </c>
      <c r="G184" s="115" t="s">
        <v>137</v>
      </c>
      <c r="H184" s="116">
        <v>0.16400000000000001</v>
      </c>
      <c r="I184" s="117">
        <v>1955</v>
      </c>
      <c r="J184" s="117">
        <f>ROUND(I184*H184,2)</f>
        <v>320.62</v>
      </c>
      <c r="K184" s="118"/>
      <c r="L184" s="26"/>
    </row>
    <row r="185" spans="2:12" s="11" customFormat="1" ht="22.9" customHeight="1" x14ac:dyDescent="0.2">
      <c r="B185" s="106"/>
      <c r="D185" s="107" t="s">
        <v>69</v>
      </c>
      <c r="E185" s="109" t="s">
        <v>228</v>
      </c>
      <c r="F185" s="109" t="s">
        <v>229</v>
      </c>
      <c r="J185" s="110">
        <f>SUM(J186:J201)</f>
        <v>1086082.1499999999</v>
      </c>
      <c r="L185" s="106"/>
    </row>
    <row r="186" spans="2:12" s="1" customFormat="1" ht="16.5" customHeight="1" x14ac:dyDescent="0.2">
      <c r="B186" s="111"/>
      <c r="C186" s="112" t="s">
        <v>230</v>
      </c>
      <c r="D186" s="112" t="s">
        <v>263</v>
      </c>
      <c r="E186" s="113" t="s">
        <v>289</v>
      </c>
      <c r="F186" s="114" t="s">
        <v>231</v>
      </c>
      <c r="G186" s="115" t="s">
        <v>213</v>
      </c>
      <c r="H186" s="116">
        <v>4</v>
      </c>
      <c r="I186" s="117">
        <v>56920</v>
      </c>
      <c r="J186" s="117">
        <f>ROUND(I186*H186,2)</f>
        <v>227680</v>
      </c>
      <c r="K186" s="118"/>
      <c r="L186" s="26"/>
    </row>
    <row r="187" spans="2:12" s="1" customFormat="1" ht="16.5" customHeight="1" x14ac:dyDescent="0.2">
      <c r="B187" s="111"/>
      <c r="C187" s="112" t="s">
        <v>232</v>
      </c>
      <c r="D187" s="112" t="s">
        <v>263</v>
      </c>
      <c r="E187" s="113" t="s">
        <v>290</v>
      </c>
      <c r="F187" s="114" t="s">
        <v>233</v>
      </c>
      <c r="G187" s="115" t="s">
        <v>213</v>
      </c>
      <c r="H187" s="116">
        <v>4</v>
      </c>
      <c r="I187" s="117">
        <v>134830</v>
      </c>
      <c r="J187" s="117">
        <f>ROUND(I187*H187,2)</f>
        <v>539320</v>
      </c>
      <c r="K187" s="118"/>
      <c r="L187" s="26"/>
    </row>
    <row r="188" spans="2:12" s="1" customFormat="1" ht="16.5" customHeight="1" x14ac:dyDescent="0.2">
      <c r="B188" s="111"/>
      <c r="C188" s="112" t="s">
        <v>234</v>
      </c>
      <c r="D188" s="112" t="s">
        <v>263</v>
      </c>
      <c r="E188" s="113" t="s">
        <v>291</v>
      </c>
      <c r="F188" s="114" t="s">
        <v>235</v>
      </c>
      <c r="G188" s="115" t="s">
        <v>213</v>
      </c>
      <c r="H188" s="116">
        <v>4</v>
      </c>
      <c r="I188" s="117">
        <v>5735.4</v>
      </c>
      <c r="J188" s="117">
        <f>ROUND(I188*H188,2)</f>
        <v>22941.599999999999</v>
      </c>
      <c r="K188" s="118"/>
      <c r="L188" s="26"/>
    </row>
    <row r="189" spans="2:12" s="1" customFormat="1" ht="16.5" customHeight="1" x14ac:dyDescent="0.2">
      <c r="B189" s="111"/>
      <c r="C189" s="112" t="s">
        <v>7</v>
      </c>
      <c r="D189" s="112" t="s">
        <v>263</v>
      </c>
      <c r="E189" s="113" t="s">
        <v>292</v>
      </c>
      <c r="F189" s="114" t="s">
        <v>236</v>
      </c>
      <c r="G189" s="115" t="s">
        <v>213</v>
      </c>
      <c r="H189" s="116">
        <v>4</v>
      </c>
      <c r="I189" s="117">
        <v>22159.5</v>
      </c>
      <c r="J189" s="117">
        <f>ROUND(I189*H189,2)</f>
        <v>88638</v>
      </c>
      <c r="K189" s="118"/>
      <c r="L189" s="26"/>
    </row>
    <row r="190" spans="2:12" s="1" customFormat="1" ht="16.5" customHeight="1" x14ac:dyDescent="0.2">
      <c r="B190" s="111"/>
      <c r="C190" s="112" t="s">
        <v>237</v>
      </c>
      <c r="D190" s="112" t="s">
        <v>263</v>
      </c>
      <c r="E190" s="113" t="s">
        <v>238</v>
      </c>
      <c r="F190" s="114" t="s">
        <v>239</v>
      </c>
      <c r="G190" s="115" t="s">
        <v>240</v>
      </c>
      <c r="H190" s="116">
        <v>1904.2750000000001</v>
      </c>
      <c r="I190" s="117">
        <v>24</v>
      </c>
      <c r="J190" s="117">
        <f>ROUND(I190*H190,2)</f>
        <v>45702.6</v>
      </c>
      <c r="K190" s="118"/>
      <c r="L190" s="26"/>
    </row>
    <row r="191" spans="2:12" s="12" customFormat="1" x14ac:dyDescent="0.2">
      <c r="B191" s="119"/>
      <c r="D191" s="120" t="s">
        <v>114</v>
      </c>
      <c r="E191" s="121" t="s">
        <v>1</v>
      </c>
      <c r="F191" s="122" t="s">
        <v>241</v>
      </c>
      <c r="H191" s="123">
        <v>1812</v>
      </c>
      <c r="L191" s="119"/>
    </row>
    <row r="192" spans="2:12" s="12" customFormat="1" x14ac:dyDescent="0.2">
      <c r="B192" s="119"/>
      <c r="D192" s="120" t="s">
        <v>114</v>
      </c>
      <c r="E192" s="121" t="s">
        <v>1</v>
      </c>
      <c r="F192" s="122" t="s">
        <v>242</v>
      </c>
      <c r="H192" s="123">
        <v>20.52</v>
      </c>
      <c r="L192" s="119"/>
    </row>
    <row r="193" spans="2:12" s="12" customFormat="1" x14ac:dyDescent="0.2">
      <c r="B193" s="119"/>
      <c r="D193" s="120" t="s">
        <v>114</v>
      </c>
      <c r="E193" s="121" t="s">
        <v>1</v>
      </c>
      <c r="F193" s="122" t="s">
        <v>243</v>
      </c>
      <c r="H193" s="123">
        <v>71.754999999999995</v>
      </c>
      <c r="L193" s="119"/>
    </row>
    <row r="194" spans="2:12" s="147" customFormat="1" x14ac:dyDescent="0.2">
      <c r="B194" s="148"/>
      <c r="D194" s="120" t="s">
        <v>114</v>
      </c>
      <c r="E194" s="149" t="s">
        <v>1</v>
      </c>
      <c r="F194" s="150" t="s">
        <v>244</v>
      </c>
      <c r="H194" s="151">
        <v>1904.2750000000001</v>
      </c>
      <c r="L194" s="148"/>
    </row>
    <row r="195" spans="2:12" s="1" customFormat="1" ht="16.5" customHeight="1" x14ac:dyDescent="0.2">
      <c r="B195" s="111"/>
      <c r="C195" s="124" t="s">
        <v>245</v>
      </c>
      <c r="D195" s="124" t="s">
        <v>265</v>
      </c>
      <c r="E195" s="125" t="s">
        <v>246</v>
      </c>
      <c r="F195" s="126" t="s">
        <v>247</v>
      </c>
      <c r="G195" s="127" t="s">
        <v>240</v>
      </c>
      <c r="H195" s="146">
        <v>1812</v>
      </c>
      <c r="I195" s="129">
        <v>85</v>
      </c>
      <c r="J195" s="129">
        <f>ROUND(I195*H195,2)</f>
        <v>154020</v>
      </c>
      <c r="K195" s="130"/>
      <c r="L195" s="131"/>
    </row>
    <row r="196" spans="2:12" s="12" customFormat="1" x14ac:dyDescent="0.2">
      <c r="B196" s="119"/>
      <c r="D196" s="120" t="s">
        <v>114</v>
      </c>
      <c r="E196" s="121" t="s">
        <v>1</v>
      </c>
      <c r="F196" s="122" t="s">
        <v>241</v>
      </c>
      <c r="H196" s="123">
        <v>1812</v>
      </c>
      <c r="L196" s="119"/>
    </row>
    <row r="197" spans="2:12" s="1" customFormat="1" ht="24.75" customHeight="1" x14ac:dyDescent="0.2">
      <c r="B197" s="111"/>
      <c r="C197" s="124" t="s">
        <v>248</v>
      </c>
      <c r="D197" s="124" t="s">
        <v>263</v>
      </c>
      <c r="E197" s="125" t="s">
        <v>249</v>
      </c>
      <c r="F197" s="126" t="s">
        <v>250</v>
      </c>
      <c r="G197" s="127" t="s">
        <v>137</v>
      </c>
      <c r="H197" s="128">
        <v>2.1000000000000001E-2</v>
      </c>
      <c r="I197" s="129">
        <v>28365</v>
      </c>
      <c r="J197" s="129">
        <f>ROUND(I197*H197,2)</f>
        <v>595.66999999999996</v>
      </c>
      <c r="K197" s="130"/>
      <c r="L197" s="131"/>
    </row>
    <row r="198" spans="2:12" s="12" customFormat="1" x14ac:dyDescent="0.2">
      <c r="B198" s="119"/>
      <c r="D198" s="120" t="s">
        <v>114</v>
      </c>
      <c r="E198" s="121" t="s">
        <v>1</v>
      </c>
      <c r="F198" s="122" t="s">
        <v>251</v>
      </c>
      <c r="H198" s="123">
        <v>2.1000000000000001E-2</v>
      </c>
      <c r="L198" s="119"/>
    </row>
    <row r="199" spans="2:12" s="1" customFormat="1" ht="16.5" customHeight="1" x14ac:dyDescent="0.2">
      <c r="B199" s="111"/>
      <c r="C199" s="124" t="s">
        <v>252</v>
      </c>
      <c r="D199" s="124" t="s">
        <v>263</v>
      </c>
      <c r="E199" s="125" t="s">
        <v>253</v>
      </c>
      <c r="F199" s="126" t="s">
        <v>254</v>
      </c>
      <c r="G199" s="127" t="s">
        <v>137</v>
      </c>
      <c r="H199" s="128">
        <v>7.1999999999999995E-2</v>
      </c>
      <c r="I199" s="129">
        <v>28365</v>
      </c>
      <c r="J199" s="129">
        <f>ROUND(I199*H199,2)</f>
        <v>2042.28</v>
      </c>
      <c r="K199" s="130"/>
      <c r="L199" s="131"/>
    </row>
    <row r="200" spans="2:12" s="12" customFormat="1" ht="12" customHeight="1" x14ac:dyDescent="0.2">
      <c r="B200" s="119"/>
      <c r="D200" s="120" t="s">
        <v>114</v>
      </c>
      <c r="E200" s="121" t="s">
        <v>1</v>
      </c>
      <c r="F200" s="122" t="s">
        <v>255</v>
      </c>
      <c r="H200" s="123">
        <v>7.1999999999999995E-2</v>
      </c>
      <c r="L200" s="119"/>
    </row>
    <row r="201" spans="2:12" s="1" customFormat="1" ht="23.25" customHeight="1" x14ac:dyDescent="0.2">
      <c r="B201" s="111"/>
      <c r="C201" s="112" t="s">
        <v>256</v>
      </c>
      <c r="D201" s="112"/>
      <c r="E201" s="113" t="s">
        <v>257</v>
      </c>
      <c r="F201" s="114" t="s">
        <v>258</v>
      </c>
      <c r="G201" s="115" t="s">
        <v>137</v>
      </c>
      <c r="H201" s="116">
        <v>3.4279999999999999</v>
      </c>
      <c r="I201" s="117">
        <v>1500</v>
      </c>
      <c r="J201" s="117">
        <f>ROUND(I201*H201,2)</f>
        <v>5142</v>
      </c>
      <c r="K201" s="118"/>
      <c r="L201" s="26"/>
    </row>
    <row r="202" spans="2:12" s="11" customFormat="1" ht="25.9" customHeight="1" x14ac:dyDescent="0.2">
      <c r="B202" s="106"/>
      <c r="D202" s="107" t="s">
        <v>69</v>
      </c>
      <c r="E202" s="108" t="s">
        <v>259</v>
      </c>
      <c r="F202" s="108" t="s">
        <v>260</v>
      </c>
      <c r="J202" s="133">
        <f>J203</f>
        <v>15919.54</v>
      </c>
      <c r="L202" s="106"/>
    </row>
    <row r="203" spans="2:12" s="1" customFormat="1" ht="16.5" customHeight="1" x14ac:dyDescent="0.2">
      <c r="B203" s="111"/>
      <c r="C203" s="112" t="s">
        <v>261</v>
      </c>
      <c r="D203" s="112"/>
      <c r="E203" s="113" t="s">
        <v>262</v>
      </c>
      <c r="F203" s="114" t="s">
        <v>293</v>
      </c>
      <c r="G203" s="115" t="s">
        <v>1</v>
      </c>
      <c r="H203" s="116">
        <v>1</v>
      </c>
      <c r="I203" s="117">
        <v>15919.54</v>
      </c>
      <c r="J203" s="117">
        <f>ROUND(I203*H203,2)</f>
        <v>15919.54</v>
      </c>
      <c r="K203" s="118"/>
      <c r="L203" s="26"/>
    </row>
    <row r="204" spans="2:12" s="1" customFormat="1" ht="6.95" customHeight="1" x14ac:dyDescent="0.2">
      <c r="B204" s="38"/>
      <c r="C204" s="39"/>
      <c r="D204" s="39"/>
      <c r="E204" s="39"/>
      <c r="F204" s="39"/>
      <c r="G204" s="39"/>
      <c r="H204" s="39"/>
      <c r="I204" s="39"/>
      <c r="J204" s="39"/>
      <c r="K204" s="39"/>
      <c r="L204" s="26"/>
    </row>
  </sheetData>
  <mergeCells count="8">
    <mergeCell ref="E87:H87"/>
    <mergeCell ref="E116:H116"/>
    <mergeCell ref="E118:H118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opLeftCell="A13" workbookViewId="0">
      <selection activeCell="G34" sqref="G34"/>
    </sheetView>
  </sheetViews>
  <sheetFormatPr defaultRowHeight="11.25" outlineLevelRow="2" x14ac:dyDescent="0.2"/>
  <cols>
    <col min="1" max="1" width="8.33203125" customWidth="1"/>
    <col min="2" max="2" width="1.1640625" customWidth="1"/>
    <col min="3" max="3" width="4.1640625" customWidth="1"/>
    <col min="4" max="4" width="6" customWidth="1"/>
    <col min="5" max="5" width="12.1640625" customWidth="1"/>
    <col min="6" max="6" width="52.1640625" customWidth="1"/>
    <col min="7" max="7" width="6.5" customWidth="1"/>
    <col min="8" max="8" width="11.6640625" customWidth="1"/>
    <col min="9" max="9" width="12.5" customWidth="1"/>
    <col min="10" max="10" width="19" customWidth="1"/>
    <col min="11" max="11" width="22.33203125" hidden="1" customWidth="1"/>
    <col min="12" max="12" width="9.33203125" customWidth="1"/>
  </cols>
  <sheetData>
    <row r="1" spans="2:12" ht="25.5" customHeight="1" x14ac:dyDescent="0.2">
      <c r="C1" s="156" t="s">
        <v>296</v>
      </c>
    </row>
    <row r="2" spans="2:12" ht="36.950000000000003" customHeight="1" x14ac:dyDescent="0.2">
      <c r="L2" s="153" t="s">
        <v>5</v>
      </c>
    </row>
    <row r="3" spans="2:12" ht="6.95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2:12" ht="24.95" customHeight="1" x14ac:dyDescent="0.2">
      <c r="B4" s="17"/>
      <c r="D4" s="18" t="s">
        <v>81</v>
      </c>
      <c r="L4" s="17"/>
    </row>
    <row r="5" spans="2:12" ht="6.95" customHeight="1" x14ac:dyDescent="0.2">
      <c r="B5" s="17"/>
      <c r="L5" s="17"/>
    </row>
    <row r="6" spans="2:12" ht="12" customHeight="1" x14ac:dyDescent="0.2">
      <c r="B6" s="17"/>
      <c r="D6" s="23" t="s">
        <v>14</v>
      </c>
      <c r="L6" s="17"/>
    </row>
    <row r="7" spans="2:12" ht="16.5" customHeight="1" x14ac:dyDescent="0.2">
      <c r="B7" s="17"/>
      <c r="E7" s="192" t="s">
        <v>286</v>
      </c>
      <c r="F7" s="193"/>
      <c r="G7" s="193"/>
      <c r="H7" s="193"/>
      <c r="L7" s="17"/>
    </row>
    <row r="8" spans="2:12" s="1" customFormat="1" ht="12" customHeight="1" x14ac:dyDescent="0.2">
      <c r="B8" s="26"/>
      <c r="D8" s="23" t="s">
        <v>82</v>
      </c>
      <c r="L8" s="26"/>
    </row>
    <row r="9" spans="2:12" s="1" customFormat="1" ht="16.5" customHeight="1" x14ac:dyDescent="0.2">
      <c r="B9" s="26"/>
      <c r="E9" s="178" t="s">
        <v>295</v>
      </c>
      <c r="F9" s="191"/>
      <c r="G9" s="191"/>
      <c r="H9" s="191"/>
      <c r="L9" s="26"/>
    </row>
    <row r="10" spans="2:12" s="1" customFormat="1" x14ac:dyDescent="0.2">
      <c r="B10" s="26"/>
      <c r="L10" s="26"/>
    </row>
    <row r="11" spans="2:12" s="1" customFormat="1" ht="12" customHeight="1" x14ac:dyDescent="0.2">
      <c r="B11" s="26"/>
      <c r="D11" s="23" t="s">
        <v>16</v>
      </c>
      <c r="F11" s="21" t="s">
        <v>1</v>
      </c>
      <c r="I11" s="23" t="s">
        <v>17</v>
      </c>
      <c r="J11" s="21" t="s">
        <v>1</v>
      </c>
      <c r="L11" s="26"/>
    </row>
    <row r="12" spans="2:12" s="1" customFormat="1" ht="12" customHeight="1" x14ac:dyDescent="0.2">
      <c r="B12" s="26"/>
      <c r="D12" s="23" t="s">
        <v>18</v>
      </c>
      <c r="F12" s="21" t="s">
        <v>19</v>
      </c>
      <c r="I12" s="23" t="s">
        <v>20</v>
      </c>
      <c r="J12" s="46"/>
      <c r="L12" s="26"/>
    </row>
    <row r="13" spans="2:12" s="1" customFormat="1" ht="10.9" customHeight="1" x14ac:dyDescent="0.2">
      <c r="B13" s="26"/>
      <c r="L13" s="26"/>
    </row>
    <row r="14" spans="2:12" s="1" customFormat="1" ht="12" customHeight="1" x14ac:dyDescent="0.2">
      <c r="B14" s="26"/>
      <c r="D14" s="23" t="s">
        <v>22</v>
      </c>
      <c r="I14" s="23" t="s">
        <v>23</v>
      </c>
      <c r="J14" s="21" t="str">
        <f>IF('[2]Rekapitulace stavby'!AN10="","",'[2]Rekapitulace stavby'!AN10)</f>
        <v/>
      </c>
      <c r="L14" s="26"/>
    </row>
    <row r="15" spans="2:12" s="1" customFormat="1" ht="18" customHeight="1" x14ac:dyDescent="0.2">
      <c r="B15" s="26"/>
      <c r="E15" s="21" t="str">
        <f>IF('[2]Rekapitulace stavby'!E11="","",'[2]Rekapitulace stavby'!E11)</f>
        <v xml:space="preserve"> </v>
      </c>
      <c r="I15" s="23" t="s">
        <v>24</v>
      </c>
      <c r="J15" s="21" t="str">
        <f>IF('[2]Rekapitulace stavby'!AN11="","",'[2]Rekapitulace stavby'!AN11)</f>
        <v/>
      </c>
      <c r="L15" s="26"/>
    </row>
    <row r="16" spans="2:12" s="1" customFormat="1" ht="6.95" customHeight="1" x14ac:dyDescent="0.2">
      <c r="B16" s="26"/>
      <c r="L16" s="26"/>
    </row>
    <row r="17" spans="2:12" s="1" customFormat="1" ht="12" customHeight="1" x14ac:dyDescent="0.2">
      <c r="B17" s="26"/>
      <c r="D17" s="23" t="s">
        <v>25</v>
      </c>
      <c r="I17" s="23" t="s">
        <v>23</v>
      </c>
      <c r="J17" s="21" t="str">
        <f>'[2]Rekapitulace stavby'!AN13</f>
        <v/>
      </c>
      <c r="L17" s="26"/>
    </row>
    <row r="18" spans="2:12" s="1" customFormat="1" ht="18" customHeight="1" x14ac:dyDescent="0.2">
      <c r="B18" s="26"/>
      <c r="E18" s="157" t="str">
        <f>'[2]Rekapitulace stavby'!E14</f>
        <v xml:space="preserve"> </v>
      </c>
      <c r="F18" s="157"/>
      <c r="G18" s="157"/>
      <c r="H18" s="157"/>
      <c r="I18" s="23" t="s">
        <v>24</v>
      </c>
      <c r="J18" s="21" t="str">
        <f>'[2]Rekapitulace stavby'!AN14</f>
        <v/>
      </c>
      <c r="L18" s="26"/>
    </row>
    <row r="19" spans="2:12" s="1" customFormat="1" ht="6.95" customHeight="1" x14ac:dyDescent="0.2">
      <c r="B19" s="26"/>
      <c r="L19" s="26"/>
    </row>
    <row r="20" spans="2:12" s="1" customFormat="1" ht="12" customHeight="1" x14ac:dyDescent="0.2">
      <c r="B20" s="26"/>
      <c r="D20" s="23" t="s">
        <v>26</v>
      </c>
      <c r="I20" s="23" t="s">
        <v>23</v>
      </c>
      <c r="J20" s="21" t="str">
        <f>IF('[2]Rekapitulace stavby'!AN16="","",'[2]Rekapitulace stavby'!AN16)</f>
        <v/>
      </c>
      <c r="L20" s="26"/>
    </row>
    <row r="21" spans="2:12" s="1" customFormat="1" ht="18" customHeight="1" x14ac:dyDescent="0.2">
      <c r="B21" s="26"/>
      <c r="E21" s="21" t="str">
        <f>IF('[2]Rekapitulace stavby'!E17="","",'[2]Rekapitulace stavby'!E17)</f>
        <v xml:space="preserve"> </v>
      </c>
      <c r="I21" s="23" t="s">
        <v>24</v>
      </c>
      <c r="J21" s="21" t="str">
        <f>IF('[2]Rekapitulace stavby'!AN17="","",'[2]Rekapitulace stavby'!AN17)</f>
        <v/>
      </c>
      <c r="L21" s="26"/>
    </row>
    <row r="22" spans="2:12" s="1" customFormat="1" ht="6.95" customHeight="1" x14ac:dyDescent="0.2">
      <c r="B22" s="26"/>
      <c r="L22" s="26"/>
    </row>
    <row r="23" spans="2:12" s="1" customFormat="1" ht="12" customHeight="1" x14ac:dyDescent="0.2">
      <c r="B23" s="26"/>
      <c r="D23" s="23" t="s">
        <v>28</v>
      </c>
      <c r="I23" s="23" t="s">
        <v>23</v>
      </c>
      <c r="J23" s="21" t="str">
        <f>IF('[2]Rekapitulace stavby'!AN19="","",'[2]Rekapitulace stavby'!AN19)</f>
        <v/>
      </c>
      <c r="L23" s="26"/>
    </row>
    <row r="24" spans="2:12" s="1" customFormat="1" ht="18" customHeight="1" x14ac:dyDescent="0.2">
      <c r="B24" s="26"/>
      <c r="E24" s="21" t="str">
        <f>IF('[2]Rekapitulace stavby'!E20="","",'[2]Rekapitulace stavby'!E20)</f>
        <v xml:space="preserve"> </v>
      </c>
      <c r="I24" s="23" t="s">
        <v>24</v>
      </c>
      <c r="J24" s="21" t="str">
        <f>IF('[2]Rekapitulace stavby'!AN20="","",'[2]Rekapitulace stavby'!AN20)</f>
        <v/>
      </c>
      <c r="L24" s="26"/>
    </row>
    <row r="25" spans="2:12" s="1" customFormat="1" ht="6.95" customHeight="1" x14ac:dyDescent="0.2">
      <c r="B25" s="26"/>
      <c r="L25" s="26"/>
    </row>
    <row r="26" spans="2:12" s="1" customFormat="1" ht="12" customHeight="1" x14ac:dyDescent="0.2">
      <c r="B26" s="26"/>
      <c r="D26" s="23" t="s">
        <v>29</v>
      </c>
      <c r="L26" s="26"/>
    </row>
    <row r="27" spans="2:12" s="7" customFormat="1" ht="16.5" customHeight="1" x14ac:dyDescent="0.2">
      <c r="B27" s="77"/>
      <c r="E27" s="160" t="s">
        <v>1</v>
      </c>
      <c r="F27" s="160"/>
      <c r="G27" s="160"/>
      <c r="H27" s="160"/>
      <c r="L27" s="77"/>
    </row>
    <row r="28" spans="2:12" s="1" customFormat="1" ht="6.95" customHeight="1" x14ac:dyDescent="0.2">
      <c r="B28" s="26"/>
      <c r="L28" s="26"/>
    </row>
    <row r="29" spans="2:12" s="1" customFormat="1" ht="6.95" customHeight="1" x14ac:dyDescent="0.2">
      <c r="B29" s="26"/>
      <c r="D29" s="47"/>
      <c r="E29" s="47"/>
      <c r="F29" s="47"/>
      <c r="G29" s="47"/>
      <c r="H29" s="47"/>
      <c r="I29" s="47"/>
      <c r="J29" s="47"/>
      <c r="K29" s="47"/>
      <c r="L29" s="26"/>
    </row>
    <row r="30" spans="2:12" s="1" customFormat="1" ht="25.35" customHeight="1" x14ac:dyDescent="0.2">
      <c r="B30" s="26"/>
      <c r="D30" s="78" t="s">
        <v>30</v>
      </c>
      <c r="J30" s="59">
        <f>ROUND(J120, 2)</f>
        <v>-38412.03</v>
      </c>
      <c r="L30" s="26"/>
    </row>
    <row r="31" spans="2:12" s="1" customFormat="1" ht="6.95" customHeight="1" x14ac:dyDescent="0.2">
      <c r="B31" s="26"/>
      <c r="D31" s="47"/>
      <c r="E31" s="47"/>
      <c r="F31" s="47"/>
      <c r="G31" s="47"/>
      <c r="H31" s="47"/>
      <c r="I31" s="47"/>
      <c r="J31" s="47"/>
      <c r="K31" s="47"/>
      <c r="L31" s="26"/>
    </row>
    <row r="32" spans="2:12" s="1" customFormat="1" ht="14.45" customHeight="1" x14ac:dyDescent="0.2">
      <c r="B32" s="26"/>
      <c r="F32" s="29" t="s">
        <v>32</v>
      </c>
      <c r="I32" s="29" t="s">
        <v>31</v>
      </c>
      <c r="J32" s="29" t="s">
        <v>33</v>
      </c>
      <c r="L32" s="26"/>
    </row>
    <row r="33" spans="2:12" s="1" customFormat="1" ht="14.45" customHeight="1" x14ac:dyDescent="0.2">
      <c r="B33" s="26"/>
      <c r="D33" s="79" t="s">
        <v>34</v>
      </c>
      <c r="E33" s="23" t="s">
        <v>35</v>
      </c>
      <c r="F33" s="80">
        <f>J96</f>
        <v>-38412.030000000006</v>
      </c>
      <c r="I33" s="81">
        <v>0.21</v>
      </c>
      <c r="J33" s="80">
        <f>ROUND((F33*0.21),  2)</f>
        <v>-8066.53</v>
      </c>
      <c r="L33" s="26"/>
    </row>
    <row r="34" spans="2:12" s="1" customFormat="1" ht="14.45" customHeight="1" x14ac:dyDescent="0.2">
      <c r="B34" s="26"/>
      <c r="E34" s="23" t="s">
        <v>36</v>
      </c>
      <c r="F34" s="80">
        <v>0</v>
      </c>
      <c r="I34" s="81">
        <v>0.15</v>
      </c>
      <c r="J34" s="80">
        <v>0</v>
      </c>
      <c r="L34" s="26"/>
    </row>
    <row r="35" spans="2:12" s="1" customFormat="1" ht="14.45" customHeight="1" x14ac:dyDescent="0.2">
      <c r="B35" s="26"/>
      <c r="E35" s="23" t="s">
        <v>37</v>
      </c>
      <c r="F35" s="80">
        <v>0</v>
      </c>
      <c r="I35" s="81">
        <v>0.21</v>
      </c>
      <c r="J35" s="80">
        <f>0</f>
        <v>0</v>
      </c>
      <c r="L35" s="26"/>
    </row>
    <row r="36" spans="2:12" s="1" customFormat="1" ht="14.45" customHeight="1" x14ac:dyDescent="0.2">
      <c r="B36" s="26"/>
      <c r="E36" s="23" t="s">
        <v>38</v>
      </c>
      <c r="F36" s="80">
        <v>0</v>
      </c>
      <c r="I36" s="81">
        <v>0.15</v>
      </c>
      <c r="J36" s="80">
        <f>0</f>
        <v>0</v>
      </c>
      <c r="L36" s="26"/>
    </row>
    <row r="37" spans="2:12" s="1" customFormat="1" ht="14.45" customHeight="1" x14ac:dyDescent="0.2">
      <c r="B37" s="26"/>
      <c r="E37" s="23" t="s">
        <v>39</v>
      </c>
      <c r="F37" s="80">
        <v>0</v>
      </c>
      <c r="I37" s="81">
        <v>0</v>
      </c>
      <c r="J37" s="80">
        <f>0</f>
        <v>0</v>
      </c>
      <c r="L37" s="26"/>
    </row>
    <row r="38" spans="2:12" s="1" customFormat="1" ht="6.95" customHeight="1" x14ac:dyDescent="0.2">
      <c r="B38" s="26"/>
      <c r="L38" s="26"/>
    </row>
    <row r="39" spans="2:12" s="1" customFormat="1" ht="25.35" customHeight="1" x14ac:dyDescent="0.2">
      <c r="B39" s="26"/>
      <c r="C39" s="82"/>
      <c r="D39" s="83" t="s">
        <v>40</v>
      </c>
      <c r="E39" s="50"/>
      <c r="F39" s="50"/>
      <c r="G39" s="84" t="s">
        <v>41</v>
      </c>
      <c r="H39" s="85" t="s">
        <v>42</v>
      </c>
      <c r="I39" s="50"/>
      <c r="J39" s="86">
        <f>SUM(J30:J37)</f>
        <v>-46478.559999999998</v>
      </c>
      <c r="K39" s="87"/>
      <c r="L39" s="26"/>
    </row>
    <row r="40" spans="2:12" s="1" customFormat="1" ht="14.45" customHeight="1" x14ac:dyDescent="0.2">
      <c r="B40" s="26"/>
      <c r="L40" s="26"/>
    </row>
    <row r="41" spans="2:12" ht="14.45" customHeight="1" x14ac:dyDescent="0.2">
      <c r="B41" s="17"/>
      <c r="L41" s="17"/>
    </row>
    <row r="42" spans="2:12" ht="14.45" customHeight="1" x14ac:dyDescent="0.2">
      <c r="B42" s="17"/>
      <c r="L42" s="17"/>
    </row>
    <row r="43" spans="2:12" ht="14.45" customHeight="1" x14ac:dyDescent="0.2">
      <c r="B43" s="17"/>
      <c r="L43" s="17"/>
    </row>
    <row r="44" spans="2:12" ht="14.45" customHeight="1" x14ac:dyDescent="0.2">
      <c r="B44" s="17"/>
      <c r="L44" s="17"/>
    </row>
    <row r="45" spans="2:12" ht="14.45" customHeight="1" x14ac:dyDescent="0.2">
      <c r="B45" s="17"/>
      <c r="L45" s="17"/>
    </row>
    <row r="46" spans="2:12" ht="14.45" customHeight="1" x14ac:dyDescent="0.2">
      <c r="B46" s="17"/>
      <c r="L46" s="17"/>
    </row>
    <row r="47" spans="2:12" ht="14.45" customHeight="1" x14ac:dyDescent="0.2">
      <c r="B47" s="17"/>
      <c r="L47" s="17"/>
    </row>
    <row r="48" spans="2:12" ht="14.45" customHeight="1" x14ac:dyDescent="0.2">
      <c r="B48" s="17"/>
      <c r="L48" s="17"/>
    </row>
    <row r="49" spans="2:12" ht="14.45" customHeight="1" x14ac:dyDescent="0.2">
      <c r="B49" s="17"/>
      <c r="L49" s="17"/>
    </row>
    <row r="50" spans="2:12" s="1" customFormat="1" ht="14.45" customHeight="1" x14ac:dyDescent="0.2">
      <c r="B50" s="26"/>
      <c r="D50" s="35" t="s">
        <v>43</v>
      </c>
      <c r="E50" s="36"/>
      <c r="F50" s="36"/>
      <c r="G50" s="35" t="s">
        <v>44</v>
      </c>
      <c r="H50" s="36"/>
      <c r="I50" s="36"/>
      <c r="J50" s="36"/>
      <c r="K50" s="36"/>
      <c r="L50" s="26"/>
    </row>
    <row r="51" spans="2:12" x14ac:dyDescent="0.2">
      <c r="B51" s="17"/>
      <c r="L51" s="17"/>
    </row>
    <row r="52" spans="2:12" x14ac:dyDescent="0.2">
      <c r="B52" s="17"/>
      <c r="L52" s="17"/>
    </row>
    <row r="53" spans="2:12" x14ac:dyDescent="0.2">
      <c r="B53" s="17"/>
      <c r="L53" s="17"/>
    </row>
    <row r="54" spans="2:12" x14ac:dyDescent="0.2">
      <c r="B54" s="17"/>
      <c r="L54" s="17"/>
    </row>
    <row r="55" spans="2:12" x14ac:dyDescent="0.2">
      <c r="B55" s="17"/>
      <c r="L55" s="17"/>
    </row>
    <row r="56" spans="2:12" x14ac:dyDescent="0.2">
      <c r="B56" s="17"/>
      <c r="L56" s="17"/>
    </row>
    <row r="57" spans="2:12" x14ac:dyDescent="0.2">
      <c r="B57" s="17"/>
      <c r="L57" s="17"/>
    </row>
    <row r="58" spans="2:12" x14ac:dyDescent="0.2">
      <c r="B58" s="17"/>
      <c r="L58" s="17"/>
    </row>
    <row r="59" spans="2:12" x14ac:dyDescent="0.2">
      <c r="B59" s="17"/>
      <c r="L59" s="17"/>
    </row>
    <row r="60" spans="2:12" x14ac:dyDescent="0.2">
      <c r="B60" s="17"/>
      <c r="L60" s="17"/>
    </row>
    <row r="61" spans="2:12" s="1" customFormat="1" ht="12.75" x14ac:dyDescent="0.2">
      <c r="B61" s="26"/>
      <c r="D61" s="37" t="s">
        <v>45</v>
      </c>
      <c r="E61" s="28"/>
      <c r="F61" s="88" t="s">
        <v>46</v>
      </c>
      <c r="G61" s="37" t="s">
        <v>45</v>
      </c>
      <c r="H61" s="28"/>
      <c r="I61" s="28"/>
      <c r="J61" s="89" t="s">
        <v>46</v>
      </c>
      <c r="K61" s="28"/>
      <c r="L61" s="26"/>
    </row>
    <row r="62" spans="2:12" x14ac:dyDescent="0.2">
      <c r="B62" s="17"/>
      <c r="L62" s="17"/>
    </row>
    <row r="63" spans="2:12" x14ac:dyDescent="0.2">
      <c r="B63" s="17"/>
      <c r="L63" s="17"/>
    </row>
    <row r="64" spans="2:12" x14ac:dyDescent="0.2">
      <c r="B64" s="17"/>
      <c r="L64" s="17"/>
    </row>
    <row r="65" spans="2:12" s="1" customFormat="1" ht="12.75" x14ac:dyDescent="0.2">
      <c r="B65" s="26"/>
      <c r="D65" s="35" t="s">
        <v>47</v>
      </c>
      <c r="E65" s="36"/>
      <c r="F65" s="36"/>
      <c r="G65" s="35" t="s">
        <v>48</v>
      </c>
      <c r="H65" s="36"/>
      <c r="I65" s="36"/>
      <c r="J65" s="36"/>
      <c r="K65" s="36"/>
      <c r="L65" s="26"/>
    </row>
    <row r="66" spans="2:12" x14ac:dyDescent="0.2">
      <c r="B66" s="17"/>
      <c r="L66" s="17"/>
    </row>
    <row r="67" spans="2:12" x14ac:dyDescent="0.2">
      <c r="B67" s="17"/>
      <c r="L67" s="17"/>
    </row>
    <row r="68" spans="2:12" x14ac:dyDescent="0.2">
      <c r="B68" s="17"/>
      <c r="L68" s="17"/>
    </row>
    <row r="69" spans="2:12" x14ac:dyDescent="0.2">
      <c r="B69" s="17"/>
      <c r="L69" s="17"/>
    </row>
    <row r="70" spans="2:12" x14ac:dyDescent="0.2">
      <c r="B70" s="17"/>
      <c r="L70" s="17"/>
    </row>
    <row r="71" spans="2:12" x14ac:dyDescent="0.2">
      <c r="B71" s="17"/>
      <c r="L71" s="17"/>
    </row>
    <row r="72" spans="2:12" x14ac:dyDescent="0.2">
      <c r="B72" s="17"/>
      <c r="L72" s="17"/>
    </row>
    <row r="73" spans="2:12" x14ac:dyDescent="0.2">
      <c r="B73" s="17"/>
      <c r="L73" s="17"/>
    </row>
    <row r="74" spans="2:12" x14ac:dyDescent="0.2">
      <c r="B74" s="17"/>
      <c r="L74" s="17"/>
    </row>
    <row r="75" spans="2:12" x14ac:dyDescent="0.2">
      <c r="B75" s="17"/>
      <c r="L75" s="17"/>
    </row>
    <row r="76" spans="2:12" s="1" customFormat="1" ht="12.75" x14ac:dyDescent="0.2">
      <c r="B76" s="26"/>
      <c r="D76" s="37" t="s">
        <v>45</v>
      </c>
      <c r="E76" s="28"/>
      <c r="F76" s="88" t="s">
        <v>46</v>
      </c>
      <c r="G76" s="37" t="s">
        <v>45</v>
      </c>
      <c r="H76" s="28"/>
      <c r="I76" s="28"/>
      <c r="J76" s="89" t="s">
        <v>46</v>
      </c>
      <c r="K76" s="28"/>
      <c r="L76" s="26"/>
    </row>
    <row r="77" spans="2:12" s="1" customFormat="1" ht="14.45" customHeight="1" x14ac:dyDescent="0.2"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26"/>
    </row>
    <row r="81" spans="2:12" s="1" customFormat="1" ht="6.95" customHeight="1" x14ac:dyDescent="0.2"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26"/>
    </row>
    <row r="82" spans="2:12" s="1" customFormat="1" ht="24.95" customHeight="1" x14ac:dyDescent="0.2">
      <c r="B82" s="26"/>
      <c r="C82" s="18" t="s">
        <v>83</v>
      </c>
      <c r="L82" s="26"/>
    </row>
    <row r="83" spans="2:12" s="1" customFormat="1" ht="6.95" customHeight="1" x14ac:dyDescent="0.2">
      <c r="B83" s="26"/>
      <c r="L83" s="26"/>
    </row>
    <row r="84" spans="2:12" s="1" customFormat="1" ht="12" customHeight="1" x14ac:dyDescent="0.2">
      <c r="B84" s="26"/>
      <c r="C84" s="23" t="s">
        <v>14</v>
      </c>
      <c r="L84" s="26"/>
    </row>
    <row r="85" spans="2:12" s="1" customFormat="1" ht="16.5" customHeight="1" x14ac:dyDescent="0.2">
      <c r="B85" s="26"/>
      <c r="E85" s="192" t="str">
        <f>E7</f>
        <v xml:space="preserve">ZOO pavilon nosorožců - světlíky </v>
      </c>
      <c r="F85" s="193"/>
      <c r="G85" s="193"/>
      <c r="H85" s="193"/>
      <c r="L85" s="26"/>
    </row>
    <row r="86" spans="2:12" s="1" customFormat="1" ht="12" customHeight="1" x14ac:dyDescent="0.2">
      <c r="B86" s="26"/>
      <c r="C86" s="23" t="s">
        <v>82</v>
      </c>
      <c r="L86" s="26"/>
    </row>
    <row r="87" spans="2:12" s="1" customFormat="1" ht="16.5" customHeight="1" x14ac:dyDescent="0.2">
      <c r="B87" s="26"/>
      <c r="E87" s="178" t="str">
        <f>E9</f>
        <v>2 - Světlíky - méněpráce</v>
      </c>
      <c r="F87" s="191"/>
      <c r="G87" s="191"/>
      <c r="H87" s="191"/>
      <c r="L87" s="26"/>
    </row>
    <row r="88" spans="2:12" s="1" customFormat="1" ht="6.95" customHeight="1" x14ac:dyDescent="0.2">
      <c r="B88" s="26"/>
      <c r="L88" s="26"/>
    </row>
    <row r="89" spans="2:12" s="1" customFormat="1" ht="12" customHeight="1" x14ac:dyDescent="0.2">
      <c r="B89" s="26"/>
      <c r="C89" s="23" t="s">
        <v>18</v>
      </c>
      <c r="F89" s="21" t="str">
        <f>F12</f>
        <v xml:space="preserve"> </v>
      </c>
      <c r="I89" s="23" t="s">
        <v>20</v>
      </c>
      <c r="J89" s="46" t="str">
        <f>IF(J12="","",J12)</f>
        <v/>
      </c>
      <c r="L89" s="26"/>
    </row>
    <row r="90" spans="2:12" s="1" customFormat="1" ht="6.95" customHeight="1" x14ac:dyDescent="0.2">
      <c r="B90" s="26"/>
      <c r="L90" s="26"/>
    </row>
    <row r="91" spans="2:12" s="1" customFormat="1" ht="15.2" customHeight="1" x14ac:dyDescent="0.2">
      <c r="B91" s="26"/>
      <c r="C91" s="23" t="s">
        <v>22</v>
      </c>
      <c r="F91" s="21" t="str">
        <f>E15</f>
        <v xml:space="preserve"> </v>
      </c>
      <c r="I91" s="23" t="s">
        <v>26</v>
      </c>
      <c r="J91" s="24" t="str">
        <f>E21</f>
        <v xml:space="preserve"> </v>
      </c>
      <c r="L91" s="26"/>
    </row>
    <row r="92" spans="2:12" s="1" customFormat="1" ht="15.2" customHeight="1" x14ac:dyDescent="0.2">
      <c r="B92" s="26"/>
      <c r="C92" s="23" t="s">
        <v>25</v>
      </c>
      <c r="F92" s="21" t="str">
        <f>IF(E18="","",E18)</f>
        <v xml:space="preserve"> </v>
      </c>
      <c r="I92" s="23" t="s">
        <v>28</v>
      </c>
      <c r="J92" s="24" t="str">
        <f>E24</f>
        <v xml:space="preserve"> </v>
      </c>
      <c r="L92" s="26"/>
    </row>
    <row r="93" spans="2:12" s="1" customFormat="1" ht="10.35" customHeight="1" x14ac:dyDescent="0.2">
      <c r="B93" s="26"/>
      <c r="L93" s="26"/>
    </row>
    <row r="94" spans="2:12" s="1" customFormat="1" ht="29.25" customHeight="1" x14ac:dyDescent="0.2">
      <c r="B94" s="26"/>
      <c r="C94" s="90" t="s">
        <v>84</v>
      </c>
      <c r="D94" s="82"/>
      <c r="E94" s="82"/>
      <c r="F94" s="82"/>
      <c r="G94" s="82"/>
      <c r="H94" s="82"/>
      <c r="I94" s="82"/>
      <c r="J94" s="91" t="s">
        <v>85</v>
      </c>
      <c r="K94" s="82"/>
      <c r="L94" s="26"/>
    </row>
    <row r="95" spans="2:12" s="1" customFormat="1" ht="10.35" customHeight="1" x14ac:dyDescent="0.2">
      <c r="B95" s="26"/>
      <c r="L95" s="26"/>
    </row>
    <row r="96" spans="2:12" s="1" customFormat="1" ht="22.9" customHeight="1" x14ac:dyDescent="0.2">
      <c r="B96" s="26"/>
      <c r="C96" s="92" t="s">
        <v>86</v>
      </c>
      <c r="J96" s="59">
        <f>J120</f>
        <v>-38412.030000000006</v>
      </c>
      <c r="L96" s="26"/>
    </row>
    <row r="97" spans="2:12" s="8" customFormat="1" ht="24.95" customHeight="1" x14ac:dyDescent="0.2">
      <c r="B97" s="93"/>
      <c r="D97" s="94" t="s">
        <v>90</v>
      </c>
      <c r="E97" s="95"/>
      <c r="F97" s="95"/>
      <c r="G97" s="95"/>
      <c r="H97" s="95"/>
      <c r="I97" s="95"/>
      <c r="J97" s="96">
        <f>J121</f>
        <v>-37975.310000000005</v>
      </c>
      <c r="L97" s="93"/>
    </row>
    <row r="98" spans="2:12" s="9" customFormat="1" ht="19.899999999999999" customHeight="1" x14ac:dyDescent="0.2">
      <c r="B98" s="97"/>
      <c r="D98" s="98" t="s">
        <v>91</v>
      </c>
      <c r="E98" s="99"/>
      <c r="F98" s="99"/>
      <c r="G98" s="99"/>
      <c r="H98" s="99"/>
      <c r="I98" s="99"/>
      <c r="J98" s="100">
        <f>J122</f>
        <v>-22016.800000000003</v>
      </c>
      <c r="L98" s="97"/>
    </row>
    <row r="99" spans="2:12" s="9" customFormat="1" ht="19.899999999999999" customHeight="1" x14ac:dyDescent="0.2">
      <c r="B99" s="97"/>
      <c r="D99" s="98" t="s">
        <v>92</v>
      </c>
      <c r="E99" s="99"/>
      <c r="F99" s="99"/>
      <c r="G99" s="99"/>
      <c r="H99" s="99"/>
      <c r="I99" s="99"/>
      <c r="J99" s="100">
        <f>J134</f>
        <v>-15958.51</v>
      </c>
      <c r="L99" s="97"/>
    </row>
    <row r="100" spans="2:12" s="8" customFormat="1" ht="24.95" customHeight="1" x14ac:dyDescent="0.2">
      <c r="B100" s="93"/>
      <c r="D100" s="94" t="s">
        <v>96</v>
      </c>
      <c r="E100" s="95"/>
      <c r="F100" s="95"/>
      <c r="G100" s="95"/>
      <c r="H100" s="95"/>
      <c r="I100" s="95"/>
      <c r="J100" s="96">
        <f>J139</f>
        <v>-436.72</v>
      </c>
      <c r="L100" s="93"/>
    </row>
    <row r="101" spans="2:12" s="1" customFormat="1" ht="21.75" customHeight="1" x14ac:dyDescent="0.2">
      <c r="B101" s="26"/>
      <c r="L101" s="26"/>
    </row>
    <row r="102" spans="2:12" s="1" customFormat="1" ht="6.95" customHeight="1" x14ac:dyDescent="0.2"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26"/>
    </row>
    <row r="106" spans="2:12" s="1" customFormat="1" ht="6.95" customHeight="1" x14ac:dyDescent="0.2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6"/>
    </row>
    <row r="107" spans="2:12" s="1" customFormat="1" ht="24.95" customHeight="1" x14ac:dyDescent="0.2">
      <c r="B107" s="26"/>
      <c r="C107" s="18" t="s">
        <v>97</v>
      </c>
      <c r="L107" s="26"/>
    </row>
    <row r="108" spans="2:12" s="1" customFormat="1" ht="6.95" customHeight="1" x14ac:dyDescent="0.2">
      <c r="B108" s="26"/>
      <c r="L108" s="26"/>
    </row>
    <row r="109" spans="2:12" s="1" customFormat="1" ht="12" customHeight="1" x14ac:dyDescent="0.2">
      <c r="B109" s="26"/>
      <c r="C109" s="23" t="s">
        <v>14</v>
      </c>
      <c r="L109" s="26"/>
    </row>
    <row r="110" spans="2:12" s="1" customFormat="1" ht="16.5" customHeight="1" x14ac:dyDescent="0.2">
      <c r="B110" s="26"/>
      <c r="E110" s="192" t="str">
        <f>E7</f>
        <v xml:space="preserve">ZOO pavilon nosorožců - světlíky </v>
      </c>
      <c r="F110" s="193"/>
      <c r="G110" s="193"/>
      <c r="H110" s="193"/>
      <c r="L110" s="26"/>
    </row>
    <row r="111" spans="2:12" s="1" customFormat="1" ht="12" customHeight="1" x14ac:dyDescent="0.2">
      <c r="B111" s="26"/>
      <c r="C111" s="23" t="s">
        <v>82</v>
      </c>
      <c r="L111" s="26"/>
    </row>
    <row r="112" spans="2:12" s="1" customFormat="1" ht="16.5" customHeight="1" x14ac:dyDescent="0.2">
      <c r="B112" s="26"/>
      <c r="E112" s="178" t="str">
        <f>E9</f>
        <v>2 - Světlíky - méněpráce</v>
      </c>
      <c r="F112" s="191"/>
      <c r="G112" s="191"/>
      <c r="H112" s="191"/>
      <c r="L112" s="26"/>
    </row>
    <row r="113" spans="2:12" s="1" customFormat="1" ht="6.95" customHeight="1" x14ac:dyDescent="0.2">
      <c r="B113" s="26"/>
      <c r="L113" s="26"/>
    </row>
    <row r="114" spans="2:12" s="1" customFormat="1" ht="12" customHeight="1" x14ac:dyDescent="0.2">
      <c r="B114" s="26"/>
      <c r="C114" s="23" t="s">
        <v>18</v>
      </c>
      <c r="F114" s="21" t="str">
        <f>F12</f>
        <v xml:space="preserve"> </v>
      </c>
      <c r="I114" s="23" t="s">
        <v>20</v>
      </c>
      <c r="J114" s="46" t="str">
        <f>IF(J12="","",J12)</f>
        <v/>
      </c>
      <c r="L114" s="26"/>
    </row>
    <row r="115" spans="2:12" s="1" customFormat="1" ht="6.95" customHeight="1" x14ac:dyDescent="0.2">
      <c r="B115" s="26"/>
      <c r="L115" s="26"/>
    </row>
    <row r="116" spans="2:12" s="1" customFormat="1" ht="15.2" customHeight="1" x14ac:dyDescent="0.2">
      <c r="B116" s="26"/>
      <c r="C116" s="23" t="s">
        <v>22</v>
      </c>
      <c r="F116" s="21" t="str">
        <f>E15</f>
        <v xml:space="preserve"> </v>
      </c>
      <c r="I116" s="23" t="s">
        <v>26</v>
      </c>
      <c r="J116" s="24" t="str">
        <f>E21</f>
        <v xml:space="preserve"> </v>
      </c>
      <c r="L116" s="26"/>
    </row>
    <row r="117" spans="2:12" s="1" customFormat="1" ht="15.2" customHeight="1" x14ac:dyDescent="0.2">
      <c r="B117" s="26"/>
      <c r="C117" s="23" t="s">
        <v>25</v>
      </c>
      <c r="F117" s="21" t="str">
        <f>IF(E18="","",E18)</f>
        <v xml:space="preserve"> </v>
      </c>
      <c r="I117" s="23" t="s">
        <v>28</v>
      </c>
      <c r="J117" s="24" t="str">
        <f>E24</f>
        <v xml:space="preserve"> </v>
      </c>
      <c r="L117" s="26"/>
    </row>
    <row r="118" spans="2:12" s="1" customFormat="1" ht="10.35" customHeight="1" x14ac:dyDescent="0.2">
      <c r="B118" s="26"/>
      <c r="L118" s="26"/>
    </row>
    <row r="119" spans="2:12" s="10" customFormat="1" ht="29.25" customHeight="1" x14ac:dyDescent="0.2">
      <c r="B119" s="101"/>
      <c r="C119" s="102" t="s">
        <v>98</v>
      </c>
      <c r="D119" s="103" t="s">
        <v>55</v>
      </c>
      <c r="E119" s="103" t="s">
        <v>51</v>
      </c>
      <c r="F119" s="103" t="s">
        <v>52</v>
      </c>
      <c r="G119" s="103" t="s">
        <v>99</v>
      </c>
      <c r="H119" s="103" t="s">
        <v>100</v>
      </c>
      <c r="I119" s="103" t="s">
        <v>101</v>
      </c>
      <c r="J119" s="104" t="s">
        <v>85</v>
      </c>
      <c r="K119" s="105" t="s">
        <v>102</v>
      </c>
      <c r="L119" s="101"/>
    </row>
    <row r="120" spans="2:12" s="1" customFormat="1" ht="22.9" customHeight="1" x14ac:dyDescent="0.25">
      <c r="B120" s="26"/>
      <c r="C120" s="57" t="s">
        <v>103</v>
      </c>
      <c r="J120" s="132">
        <f>J121+J139</f>
        <v>-38412.030000000006</v>
      </c>
      <c r="L120" s="26"/>
    </row>
    <row r="121" spans="2:12" s="11" customFormat="1" ht="25.9" customHeight="1" x14ac:dyDescent="0.2">
      <c r="B121" s="106"/>
      <c r="D121" s="107" t="s">
        <v>69</v>
      </c>
      <c r="E121" s="108" t="s">
        <v>150</v>
      </c>
      <c r="F121" s="108" t="s">
        <v>151</v>
      </c>
      <c r="J121" s="133">
        <f>J122+J134</f>
        <v>-37975.310000000005</v>
      </c>
      <c r="L121" s="106"/>
    </row>
    <row r="122" spans="2:12" s="11" customFormat="1" ht="22.9" customHeight="1" x14ac:dyDescent="0.2">
      <c r="B122" s="106"/>
      <c r="D122" s="107" t="s">
        <v>69</v>
      </c>
      <c r="E122" s="109" t="s">
        <v>152</v>
      </c>
      <c r="F122" s="109" t="s">
        <v>153</v>
      </c>
      <c r="J122" s="110">
        <f>SUM(J123:J133)</f>
        <v>-22016.800000000003</v>
      </c>
      <c r="L122" s="106"/>
    </row>
    <row r="123" spans="2:12" s="1" customFormat="1" ht="27" customHeight="1" x14ac:dyDescent="0.2">
      <c r="B123" s="111"/>
      <c r="C123" s="112" t="s">
        <v>266</v>
      </c>
      <c r="D123" s="112" t="s">
        <v>264</v>
      </c>
      <c r="E123" s="113" t="s">
        <v>267</v>
      </c>
      <c r="F123" s="114" t="s">
        <v>268</v>
      </c>
      <c r="G123" s="115" t="s">
        <v>120</v>
      </c>
      <c r="H123" s="116">
        <v>-33.22</v>
      </c>
      <c r="I123" s="117">
        <v>12.16</v>
      </c>
      <c r="J123" s="117">
        <f>ROUND(I123*H123,2)</f>
        <v>-403.96</v>
      </c>
      <c r="K123" s="118"/>
      <c r="L123" s="26"/>
    </row>
    <row r="124" spans="2:12" s="12" customFormat="1" x14ac:dyDescent="0.2">
      <c r="B124" s="119"/>
      <c r="D124" s="120" t="s">
        <v>114</v>
      </c>
      <c r="E124" s="121" t="s">
        <v>1</v>
      </c>
      <c r="F124" s="122" t="s">
        <v>269</v>
      </c>
      <c r="H124" s="123">
        <v>-33.22</v>
      </c>
      <c r="L124" s="119"/>
    </row>
    <row r="125" spans="2:12" s="1" customFormat="1" ht="16.5" customHeight="1" x14ac:dyDescent="0.2">
      <c r="B125" s="111"/>
      <c r="C125" s="124" t="s">
        <v>270</v>
      </c>
      <c r="D125" s="124" t="s">
        <v>264</v>
      </c>
      <c r="E125" s="125" t="s">
        <v>271</v>
      </c>
      <c r="F125" s="126" t="s">
        <v>272</v>
      </c>
      <c r="G125" s="127" t="s">
        <v>137</v>
      </c>
      <c r="H125" s="128">
        <v>-0.01</v>
      </c>
      <c r="I125" s="129">
        <v>72845</v>
      </c>
      <c r="J125" s="129">
        <f>ROUND(I125*H125,2)</f>
        <v>-728.45</v>
      </c>
      <c r="K125" s="130"/>
      <c r="L125" s="131"/>
    </row>
    <row r="126" spans="2:12" s="12" customFormat="1" x14ac:dyDescent="0.2">
      <c r="B126" s="119"/>
      <c r="D126" s="120" t="s">
        <v>114</v>
      </c>
      <c r="E126" s="121" t="s">
        <v>1</v>
      </c>
      <c r="F126" s="122" t="s">
        <v>273</v>
      </c>
      <c r="H126" s="123">
        <v>-0.01</v>
      </c>
      <c r="L126" s="119"/>
    </row>
    <row r="127" spans="2:12" s="1" customFormat="1" ht="27" customHeight="1" x14ac:dyDescent="0.2">
      <c r="B127" s="111"/>
      <c r="C127" s="112" t="s">
        <v>154</v>
      </c>
      <c r="D127" s="112" t="s">
        <v>264</v>
      </c>
      <c r="E127" s="113" t="s">
        <v>155</v>
      </c>
      <c r="F127" s="114" t="s">
        <v>156</v>
      </c>
      <c r="G127" s="115" t="s">
        <v>120</v>
      </c>
      <c r="H127" s="116">
        <v>-33.200000000000003</v>
      </c>
      <c r="I127" s="117">
        <v>90.95</v>
      </c>
      <c r="J127" s="117">
        <f>ROUND(I127*H127,2)</f>
        <v>-3019.54</v>
      </c>
      <c r="K127" s="118"/>
      <c r="L127" s="26"/>
    </row>
    <row r="128" spans="2:12" s="1" customFormat="1" ht="48" x14ac:dyDescent="0.2">
      <c r="B128" s="111"/>
      <c r="C128" s="124" t="s">
        <v>159</v>
      </c>
      <c r="D128" s="124" t="s">
        <v>264</v>
      </c>
      <c r="E128" s="125" t="s">
        <v>160</v>
      </c>
      <c r="F128" s="126" t="s">
        <v>161</v>
      </c>
      <c r="G128" s="127" t="s">
        <v>120</v>
      </c>
      <c r="H128" s="128">
        <v>-38.203000000000003</v>
      </c>
      <c r="I128" s="129">
        <v>127</v>
      </c>
      <c r="J128" s="129">
        <f>ROUND(I128*H128,2)</f>
        <v>-4851.78</v>
      </c>
      <c r="K128" s="130"/>
      <c r="L128" s="131"/>
    </row>
    <row r="129" spans="1:12" s="12" customFormat="1" x14ac:dyDescent="0.2">
      <c r="B129" s="119"/>
      <c r="D129" s="120" t="s">
        <v>114</v>
      </c>
      <c r="E129" s="121" t="s">
        <v>1</v>
      </c>
      <c r="F129" s="122" t="s">
        <v>274</v>
      </c>
      <c r="H129" s="123">
        <v>-38.203000000000003</v>
      </c>
      <c r="L129" s="119"/>
    </row>
    <row r="130" spans="1:12" s="1" customFormat="1" ht="27" customHeight="1" x14ac:dyDescent="0.2">
      <c r="B130" s="111"/>
      <c r="C130" s="112" t="s">
        <v>275</v>
      </c>
      <c r="D130" s="112" t="s">
        <v>264</v>
      </c>
      <c r="E130" s="113" t="s">
        <v>276</v>
      </c>
      <c r="F130" s="114" t="s">
        <v>277</v>
      </c>
      <c r="G130" s="115" t="s">
        <v>120</v>
      </c>
      <c r="H130" s="116">
        <v>-33.200000000000003</v>
      </c>
      <c r="I130" s="117">
        <v>176.8</v>
      </c>
      <c r="J130" s="117">
        <f>ROUND(I130*H130,2)</f>
        <v>-5869.76</v>
      </c>
      <c r="K130" s="118"/>
      <c r="L130" s="26"/>
    </row>
    <row r="131" spans="1:12" s="1" customFormat="1" ht="27" customHeight="1" x14ac:dyDescent="0.2">
      <c r="B131" s="111"/>
      <c r="C131" s="124" t="s">
        <v>168</v>
      </c>
      <c r="D131" s="124" t="s">
        <v>264</v>
      </c>
      <c r="E131" s="125" t="s">
        <v>169</v>
      </c>
      <c r="F131" s="126" t="s">
        <v>170</v>
      </c>
      <c r="G131" s="127" t="s">
        <v>120</v>
      </c>
      <c r="H131" s="128">
        <v>-38.203000000000003</v>
      </c>
      <c r="I131" s="129">
        <v>176</v>
      </c>
      <c r="J131" s="129">
        <f>ROUND(I131*H131,2)</f>
        <v>-6723.73</v>
      </c>
      <c r="K131" s="130"/>
      <c r="L131" s="131"/>
    </row>
    <row r="132" spans="1:12" s="12" customFormat="1" x14ac:dyDescent="0.2">
      <c r="B132" s="119"/>
      <c r="D132" s="120" t="s">
        <v>114</v>
      </c>
      <c r="E132" s="121" t="s">
        <v>1</v>
      </c>
      <c r="F132" s="122" t="s">
        <v>278</v>
      </c>
      <c r="H132" s="123">
        <v>-38.203000000000003</v>
      </c>
      <c r="L132" s="119"/>
    </row>
    <row r="133" spans="1:12" s="1" customFormat="1" ht="27" customHeight="1" x14ac:dyDescent="0.2">
      <c r="B133" s="111"/>
      <c r="C133" s="112" t="s">
        <v>176</v>
      </c>
      <c r="D133" s="112" t="s">
        <v>264</v>
      </c>
      <c r="E133" s="113" t="s">
        <v>177</v>
      </c>
      <c r="F133" s="114" t="s">
        <v>178</v>
      </c>
      <c r="G133" s="115" t="s">
        <v>137</v>
      </c>
      <c r="H133" s="116">
        <v>-0.433</v>
      </c>
      <c r="I133" s="117">
        <v>969</v>
      </c>
      <c r="J133" s="117">
        <f>ROUND(I133*H133,2)</f>
        <v>-419.58</v>
      </c>
      <c r="K133" s="118"/>
      <c r="L133" s="26"/>
    </row>
    <row r="134" spans="1:12" s="11" customFormat="1" ht="22.9" customHeight="1" x14ac:dyDescent="0.2">
      <c r="B134" s="106"/>
      <c r="D134" s="107" t="s">
        <v>69</v>
      </c>
      <c r="E134" s="109" t="s">
        <v>179</v>
      </c>
      <c r="F134" s="109" t="s">
        <v>180</v>
      </c>
      <c r="J134" s="110">
        <f>SUM(J135:J138)</f>
        <v>-15958.51</v>
      </c>
      <c r="L134" s="106"/>
    </row>
    <row r="135" spans="1:12" s="1" customFormat="1" ht="27" customHeight="1" x14ac:dyDescent="0.2">
      <c r="B135" s="111"/>
      <c r="C135" s="112" t="s">
        <v>279</v>
      </c>
      <c r="D135" s="112" t="s">
        <v>264</v>
      </c>
      <c r="E135" s="113" t="s">
        <v>280</v>
      </c>
      <c r="F135" s="114" t="s">
        <v>281</v>
      </c>
      <c r="G135" s="115" t="s">
        <v>120</v>
      </c>
      <c r="H135" s="116">
        <v>-33.22</v>
      </c>
      <c r="I135" s="117">
        <v>50</v>
      </c>
      <c r="J135" s="117">
        <f>ROUND(I135*H135,2)</f>
        <v>-1661</v>
      </c>
      <c r="K135" s="118"/>
      <c r="L135" s="26"/>
    </row>
    <row r="136" spans="1:12" s="1" customFormat="1" ht="27" customHeight="1" x14ac:dyDescent="0.2">
      <c r="B136" s="111"/>
      <c r="C136" s="124" t="s">
        <v>188</v>
      </c>
      <c r="D136" s="124" t="s">
        <v>264</v>
      </c>
      <c r="E136" s="125" t="s">
        <v>189</v>
      </c>
      <c r="F136" s="126" t="s">
        <v>190</v>
      </c>
      <c r="G136" s="127" t="s">
        <v>120</v>
      </c>
      <c r="H136" s="128">
        <v>-67.769000000000005</v>
      </c>
      <c r="I136" s="129">
        <v>205</v>
      </c>
      <c r="J136" s="129">
        <f>ROUND(I136*H136,2)</f>
        <v>-13892.65</v>
      </c>
      <c r="K136" s="130"/>
      <c r="L136" s="131"/>
    </row>
    <row r="137" spans="1:12" s="12" customFormat="1" x14ac:dyDescent="0.2">
      <c r="B137" s="119"/>
      <c r="D137" s="120" t="s">
        <v>114</v>
      </c>
      <c r="E137" s="121" t="s">
        <v>1</v>
      </c>
      <c r="F137" s="122" t="s">
        <v>282</v>
      </c>
      <c r="H137" s="123">
        <v>-67.769000000000005</v>
      </c>
      <c r="L137" s="119"/>
    </row>
    <row r="138" spans="1:12" s="1" customFormat="1" ht="27" customHeight="1" x14ac:dyDescent="0.2">
      <c r="B138" s="111"/>
      <c r="C138" s="112" t="s">
        <v>207</v>
      </c>
      <c r="D138" s="112" t="s">
        <v>264</v>
      </c>
      <c r="E138" s="113" t="s">
        <v>208</v>
      </c>
      <c r="F138" s="114" t="s">
        <v>209</v>
      </c>
      <c r="G138" s="115" t="s">
        <v>137</v>
      </c>
      <c r="H138" s="116">
        <v>-0.433</v>
      </c>
      <c r="I138" s="117">
        <v>935</v>
      </c>
      <c r="J138" s="117">
        <f>ROUND(I138*H138,2)</f>
        <v>-404.86</v>
      </c>
      <c r="K138" s="118"/>
      <c r="L138" s="26"/>
    </row>
    <row r="139" spans="1:12" s="11" customFormat="1" ht="25.9" customHeight="1" x14ac:dyDescent="0.2">
      <c r="B139" s="106"/>
      <c r="D139" s="107" t="s">
        <v>69</v>
      </c>
      <c r="E139" s="108" t="s">
        <v>259</v>
      </c>
      <c r="F139" s="108" t="s">
        <v>260</v>
      </c>
      <c r="J139" s="133">
        <f>J140</f>
        <v>-436.72</v>
      </c>
      <c r="L139" s="106"/>
    </row>
    <row r="140" spans="1:12" s="1" customFormat="1" ht="16.5" customHeight="1" x14ac:dyDescent="0.2">
      <c r="B140" s="111"/>
      <c r="C140" s="112" t="s">
        <v>78</v>
      </c>
      <c r="D140" s="112"/>
      <c r="E140" s="113" t="s">
        <v>262</v>
      </c>
      <c r="F140" s="114" t="s">
        <v>293</v>
      </c>
      <c r="G140" s="115" t="s">
        <v>1</v>
      </c>
      <c r="H140" s="116">
        <v>-1</v>
      </c>
      <c r="I140" s="117">
        <v>436.72</v>
      </c>
      <c r="J140" s="117">
        <f>ROUND(I140*H140,2)</f>
        <v>-436.72</v>
      </c>
      <c r="K140" s="118"/>
      <c r="L140" s="26"/>
    </row>
    <row r="141" spans="1:12" s="1" customFormat="1" ht="10.15" hidden="1" customHeight="1" outlineLevel="1" x14ac:dyDescent="0.2">
      <c r="B141" s="26"/>
      <c r="L141" s="26"/>
    </row>
    <row r="142" spans="1:12" ht="16.5" hidden="1" customHeight="1" outlineLevel="2" x14ac:dyDescent="0.2">
      <c r="A142" s="134"/>
      <c r="B142" s="135"/>
      <c r="F142" s="136" t="s">
        <v>283</v>
      </c>
      <c r="G142" s="137"/>
      <c r="H142" s="138"/>
      <c r="J142" s="134"/>
    </row>
    <row r="143" spans="1:12" ht="16.5" hidden="1" customHeight="1" outlineLevel="2" x14ac:dyDescent="0.2">
      <c r="A143" s="134"/>
      <c r="B143" s="135"/>
      <c r="F143" s="139" t="s">
        <v>284</v>
      </c>
      <c r="G143" s="140"/>
      <c r="H143" s="141"/>
      <c r="J143" s="134"/>
    </row>
    <row r="144" spans="1:12" ht="9.9499999999999993" customHeight="1" collapsed="1" x14ac:dyDescent="0.2">
      <c r="A144" s="134"/>
      <c r="B144" s="142"/>
      <c r="C144" s="143"/>
      <c r="D144" s="143"/>
      <c r="E144" s="143"/>
      <c r="F144" s="143"/>
      <c r="G144" s="143"/>
      <c r="H144" s="143"/>
      <c r="I144" s="143"/>
      <c r="J144" s="144"/>
    </row>
  </sheetData>
  <mergeCells count="8">
    <mergeCell ref="E87:H87"/>
    <mergeCell ref="E110:H110"/>
    <mergeCell ref="E112:H112"/>
    <mergeCell ref="E7:H7"/>
    <mergeCell ref="E9:H9"/>
    <mergeCell ref="E18:H18"/>
    <mergeCell ref="E27:H27"/>
    <mergeCell ref="E85:H8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vícepráce</vt:lpstr>
      <vt:lpstr>méněpráce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Jaromíra Kvášová</dc:creator>
  <cp:lastModifiedBy>Vladimír Mertlík</cp:lastModifiedBy>
  <dcterms:created xsi:type="dcterms:W3CDTF">2023-10-04T10:07:21Z</dcterms:created>
  <dcterms:modified xsi:type="dcterms:W3CDTF">2023-10-12T09:33:09Z</dcterms:modified>
</cp:coreProperties>
</file>