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3"/>
  </bookViews>
  <sheets>
    <sheet name="Rekapitulace stavby" sheetId="1" r:id="rId1"/>
    <sheet name="1 - Zateplení VOŠ a SPŠ, ..." sheetId="2" r:id="rId2"/>
    <sheet name="2 - Vedlejší a ostatní ná..." sheetId="3" r:id="rId3"/>
    <sheet name="Pokyny pro vyplnění" sheetId="4" r:id="rId4"/>
  </sheets>
  <definedNames>
    <definedName name="_xlnm.Print_Titles" localSheetId="1">'1 - Zateplení VOŠ a SPŠ, ...'!$97:$97</definedName>
    <definedName name="_xlnm.Print_Titles" localSheetId="2">'2 - Vedlejší a ostatní ná...'!$78:$78</definedName>
    <definedName name="_xlnm.Print_Titles" localSheetId="0">'Rekapitulace stavby'!$48:$48</definedName>
    <definedName name="_xlnm.Print_Area" localSheetId="1">'1 - Zateplení VOŠ a SPŠ, ...'!$C$4:$P$33,'1 - Zateplení VOŠ a SPŠ, ...'!$C$39:$Q$81,'1 - Zateplení VOŠ a SPŠ, ...'!$C$87:$R$1129</definedName>
    <definedName name="_xlnm.Print_Area" localSheetId="2">'2 - Vedlejší a ostatní ná...'!$C$4:$P$33,'2 - Vedlejší a ostatní ná...'!$C$39:$Q$62,'2 - Vedlejší a ostatní ná...'!$C$68:$R$98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stavby'!$D$4:$AO$32,'Rekapitulace stavby'!$C$38:$AQ$53</definedName>
  </definedNames>
  <calcPr fullCalcOnLoad="1"/>
</workbook>
</file>

<file path=xl/sharedStrings.xml><?xml version="1.0" encoding="utf-8"?>
<sst xmlns="http://schemas.openxmlformats.org/spreadsheetml/2006/main" count="9950" uniqueCount="1821">
  <si>
    <t>Export VZ</t>
  </si>
  <si>
    <t>List obsahuje:</t>
  </si>
  <si>
    <t>2.0</t>
  </si>
  <si>
    <t>False</t>
  </si>
  <si>
    <t>{0A114BF3-E533-45CD-9E26-3ED3E62CA44E}</t>
  </si>
  <si>
    <t>optimalizováno pro tisk sestav ve formátu A4 - na výšku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</si>
  <si>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</si>
  <si>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</si>
  <si>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</si>
  <si>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</si>
  <si>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</si>
  <si>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</si>
  <si>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</si>
  <si>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</si>
  <si>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</si>
  <si>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</si>
  <si>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Mysak40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</si>
  <si>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</si>
  <si>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</si>
  <si>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</si>
  <si>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</si>
  <si>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</si>
  <si>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>Rychnov nad Kněžnou</t>
  </si>
  <si>
    <t>Datum:</t>
  </si>
  <si>
    <t>11.04.2014</t>
  </si>
  <si>
    <t>10</t>
  </si>
  <si>
    <t>100</t>
  </si>
  <si>
    <t>Zadavatel:</t>
  </si>
  <si>
    <t>IČ:</t>
  </si>
  <si>
    <t>75137011</t>
  </si>
  <si>
    <t>DIČ:</t>
  </si>
  <si>
    <t>Uchazeč:</t>
  </si>
  <si>
    <t>Vyplň údaj</t>
  </si>
  <si>
    <t>Projektant:</t>
  </si>
  <si>
    <t>ing. Oldřich Barvíř, Hradec Králové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</si>
  <si>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</si>
  <si>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</si>
  <si>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</si>
  <si>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</si>
  <si>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</si>
  <si>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</si>
  <si>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</si>
  <si>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</si>
  <si>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</si>
  <si>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</si>
  <si>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</si>
  <si>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</si>
  <si>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</si>
  <si>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</si>
  <si>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</si>
  <si>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</si>
  <si>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</si>
  <si>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</si>
  <si>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</si>
  <si>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</si>
  <si>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</si>
  <si>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</si>
  <si>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</si>
  <si>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</si>
  <si>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</si>
  <si>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</si>
  <si>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</si>
  <si>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</si>
  <si>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</si>
  <si>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</si>
  <si>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</si>
  <si>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</si>
  <si>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</si>
  <si>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</si>
  <si>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</si>
  <si>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</si>
  <si>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</si>
  <si>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</si>
  <si>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Zateplení VOŠ a SPŠ, Rychnov nad Kněžnou, U stadionu 1166, DM Javornická</t>
  </si>
  <si>
    <t>STA</t>
  </si>
  <si>
    <t>{70601393-0085-49B5-9CAD-009C464BC49A}</t>
  </si>
  <si>
    <t>801 7</t>
  </si>
  <si>
    <t>2</t>
  </si>
  <si>
    <t>Vedlejší a ostatní náklady</t>
  </si>
  <si>
    <t>{9B560BC1-5C5D-4487-898D-FB328B0DCD16}</t>
  </si>
  <si>
    <t>Zpět na list:</t>
  </si>
  <si>
    <t>fig1</t>
  </si>
  <si>
    <t xml:space="preserve">plocha fasády stávající </t>
  </si>
  <si>
    <t xml:space="preserve"> </t>
  </si>
  <si>
    <t>1876,019</t>
  </si>
  <si>
    <t>fig11</t>
  </si>
  <si>
    <t>KZS podhledů EPS 70F 100 mm</t>
  </si>
  <si>
    <t>10,9</t>
  </si>
  <si>
    <t>KRYCÍ LIST SOUPISU</t>
  </si>
  <si>
    <t>fig12</t>
  </si>
  <si>
    <t>KZS podhledů EPS 70F 160 mm</t>
  </si>
  <si>
    <t>189,906</t>
  </si>
  <si>
    <t>fig13</t>
  </si>
  <si>
    <t>KZS podhledů MW 50 mm</t>
  </si>
  <si>
    <t>0,945</t>
  </si>
  <si>
    <t>fig14</t>
  </si>
  <si>
    <t>KZS podhledů MW 220 mm</t>
  </si>
  <si>
    <t>6,649</t>
  </si>
  <si>
    <t>Objekt:</t>
  </si>
  <si>
    <t>1 - Zateplení VOŠ a SPŠ, Rychnov nad Kněžnou, U stadionu 1166, DM Javornická</t>
  </si>
  <si>
    <t>fig15</t>
  </si>
  <si>
    <t>úprava stěn bez zateplení</t>
  </si>
  <si>
    <t>181,05</t>
  </si>
  <si>
    <t>fig16</t>
  </si>
  <si>
    <t>KZS zábradlí EPS 70F 30 mm</t>
  </si>
  <si>
    <t>107,1</t>
  </si>
  <si>
    <t>fig17</t>
  </si>
  <si>
    <t>KZS stěn nástavby EPS 70F 50 mm</t>
  </si>
  <si>
    <t>41,1</t>
  </si>
  <si>
    <t>fig18</t>
  </si>
  <si>
    <t xml:space="preserve">KZS stěn pod terénem XPS 100 mm </t>
  </si>
  <si>
    <t>2,405</t>
  </si>
  <si>
    <t>fig19</t>
  </si>
  <si>
    <t>KZS stěn nad terénem XPS 100 mm</t>
  </si>
  <si>
    <t>3,222</t>
  </si>
  <si>
    <t>fig20</t>
  </si>
  <si>
    <t>KZS stěn EPS 70F 100 mm</t>
  </si>
  <si>
    <t>185,455</t>
  </si>
  <si>
    <t>fig21</t>
  </si>
  <si>
    <t>KZS stěn EPS šedý 120 mm</t>
  </si>
  <si>
    <t>308,502</t>
  </si>
  <si>
    <t>fig22</t>
  </si>
  <si>
    <t>KZS stěn pod terénem XPS 160 mm</t>
  </si>
  <si>
    <t>51,738</t>
  </si>
  <si>
    <t>fig23</t>
  </si>
  <si>
    <t>KZS stěn nad terénem XPS 160 mm</t>
  </si>
  <si>
    <t>31,043</t>
  </si>
  <si>
    <t>fig24</t>
  </si>
  <si>
    <t>KZS stěn EPS šedý 160 mm</t>
  </si>
  <si>
    <t>740,495</t>
  </si>
  <si>
    <t>fig25</t>
  </si>
  <si>
    <t>KZS stěn EPS 70F 160 mm</t>
  </si>
  <si>
    <t>170,8</t>
  </si>
  <si>
    <t>fig26</t>
  </si>
  <si>
    <t>KZS ostění hl. do 200 mm EPS šedý 40 mm</t>
  </si>
  <si>
    <t>954,222</t>
  </si>
  <si>
    <t>fig27</t>
  </si>
  <si>
    <t>úprava bočního schodiště</t>
  </si>
  <si>
    <t>16,303</t>
  </si>
  <si>
    <t>fig28</t>
  </si>
  <si>
    <t>úprava bočního vstupu</t>
  </si>
  <si>
    <t>7,62</t>
  </si>
  <si>
    <t>fig29</t>
  </si>
  <si>
    <t>KZS soklu lodžií a balkonů XPS 160 mm</t>
  </si>
  <si>
    <t>33,24</t>
  </si>
  <si>
    <t>fig3</t>
  </si>
  <si>
    <t>zazdívka otvorů porobetonovými tvárnicemi tl. 125 mm</t>
  </si>
  <si>
    <t>4,904</t>
  </si>
  <si>
    <t>fig30</t>
  </si>
  <si>
    <t>horní hrana lodžiového zábradlí XPS 100 mm</t>
  </si>
  <si>
    <t>35,7</t>
  </si>
  <si>
    <t>fig31</t>
  </si>
  <si>
    <t>soklová lišta 160 mm</t>
  </si>
  <si>
    <t>135,735</t>
  </si>
  <si>
    <t>fig32</t>
  </si>
  <si>
    <t>rohové lišty</t>
  </si>
  <si>
    <t>800,85</t>
  </si>
  <si>
    <t>fig33</t>
  </si>
  <si>
    <t>začišťovací lišty</t>
  </si>
  <si>
    <t>748,766</t>
  </si>
  <si>
    <t>fig34</t>
  </si>
  <si>
    <t>parapetní lišty</t>
  </si>
  <si>
    <t>205,456</t>
  </si>
  <si>
    <t>fig41</t>
  </si>
  <si>
    <t>plocha lodžií a balkonů</t>
  </si>
  <si>
    <t>157,3</t>
  </si>
  <si>
    <t>fig42</t>
  </si>
  <si>
    <t>sokl lodžií a balkonů</t>
  </si>
  <si>
    <t>221,6</t>
  </si>
  <si>
    <t>fig45</t>
  </si>
  <si>
    <t>plocha rozebraných dlažeb</t>
  </si>
  <si>
    <t>61</t>
  </si>
  <si>
    <t>fig51</t>
  </si>
  <si>
    <t>plocha krytiny S1</t>
  </si>
  <si>
    <t>549,58</t>
  </si>
  <si>
    <t>fig52</t>
  </si>
  <si>
    <t>plocha krytiny S2</t>
  </si>
  <si>
    <t>11,699</t>
  </si>
  <si>
    <t>fig53</t>
  </si>
  <si>
    <t>parozábrana střechy S2</t>
  </si>
  <si>
    <t>10,421</t>
  </si>
  <si>
    <t>fig54</t>
  </si>
  <si>
    <t>plocha stávájící střechy S1</t>
  </si>
  <si>
    <t>529,503</t>
  </si>
  <si>
    <t>fig55</t>
  </si>
  <si>
    <t>tepelná izolace střechy S1</t>
  </si>
  <si>
    <t>477,228</t>
  </si>
  <si>
    <t>fig56</t>
  </si>
  <si>
    <t>tepelná izolace střechy S2</t>
  </si>
  <si>
    <t>9,875</t>
  </si>
  <si>
    <t>fig57</t>
  </si>
  <si>
    <t>tepelná izolace stěn na střeše S1</t>
  </si>
  <si>
    <t>6,69</t>
  </si>
  <si>
    <t>fig61</t>
  </si>
  <si>
    <t>římsa OSB 22 mm</t>
  </si>
  <si>
    <t>73,889</t>
  </si>
  <si>
    <t>REKAPITULACE ČLENĚNÍ SOUPISU PRACÍ</t>
  </si>
  <si>
    <t>fig62</t>
  </si>
  <si>
    <t>vyplnění římsy tepelnou izolací</t>
  </si>
  <si>
    <t>77,527</t>
  </si>
  <si>
    <t>fig71</t>
  </si>
  <si>
    <t>žaluzie do oken</t>
  </si>
  <si>
    <t>373,77</t>
  </si>
  <si>
    <t>fig99</t>
  </si>
  <si>
    <t>fasádní lešení</t>
  </si>
  <si>
    <t>1949,1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</si>
  <si>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</si>
  <si>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</si>
  <si>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</si>
  <si>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</si>
  <si>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</si>
  <si>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</si>
  <si>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</si>
  <si>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</si>
  <si>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</si>
  <si>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</si>
  <si>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94 - Lešení a stavební výtahy</t>
  </si>
  <si>
    <t xml:space="preserve">    99 - Přesuny hmot a sutí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</si>
  <si>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</si>
  <si>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</si>
  <si>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</si>
  <si>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</si>
  <si>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734 - Ústřední vytápění - armatury</t>
  </si>
  <si>
    <t xml:space="preserve">    735 - Ústřední vytápění - otopná tělesa</t>
  </si>
  <si>
    <t xml:space="preserve">    743 - Elektromontáže - hrubá montáž</t>
  </si>
  <si>
    <t xml:space="preserve">    747 - Elektromontáže - kompletace rozvodů</t>
  </si>
  <si>
    <t xml:space="preserve">    748 - Elektromontáže - osvětlovací zařízení a svítidla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</si>
  <si>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</si>
  <si>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</si>
  <si>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</si>
  <si>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</si>
  <si>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</si>
  <si>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</si>
  <si>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</si>
  <si>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</si>
  <si>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</si>
  <si>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</si>
  <si>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</si>
  <si>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787 - Dokončovací práce - zasklívání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</si>
  <si>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</si>
  <si>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</si>
  <si>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</si>
  <si>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</si>
  <si>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</si>
  <si>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</si>
  <si>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</si>
  <si>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</si>
  <si>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</si>
  <si>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</si>
  <si>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</si>
  <si>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</si>
  <si>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</si>
  <si>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</si>
  <si>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</si>
  <si>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</si>
  <si>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</si>
  <si>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113106123</t>
  </si>
  <si>
    <t>Rozebrání dlažeb komunikací pro pěší ze zámkových dlaždic</t>
  </si>
  <si>
    <t>m2</t>
  </si>
  <si>
    <t>CS ÚRS 2013 02</t>
  </si>
  <si>
    <t>4</t>
  </si>
  <si>
    <t>377518185</t>
  </si>
  <si>
    <t>((39,0+15,0)*2+1,0*14)*0,5</t>
  </si>
  <si>
    <t>VV</t>
  </si>
  <si>
    <t>Mezisoučet</t>
  </si>
  <si>
    <t>3</t>
  </si>
  <si>
    <t>132201101</t>
  </si>
  <si>
    <t>Hloubení rýh š do 600 mm v hornině tř. 3 objemu do 100 m3</t>
  </si>
  <si>
    <t>m3</t>
  </si>
  <si>
    <t>-1097965696</t>
  </si>
  <si>
    <t>fig45*0,6</t>
  </si>
  <si>
    <t>174101101</t>
  </si>
  <si>
    <t>Zásyp jam, šachet rýh nebo kolem objektů sypaninou se zhutněním</t>
  </si>
  <si>
    <t>-481978591</t>
  </si>
  <si>
    <t>310238211</t>
  </si>
  <si>
    <t>Zazdívka otvorů pl do 1 m2 ve zdivu nadzákladovém cihlami pálenými na MVC</t>
  </si>
  <si>
    <t>1817402726</t>
  </si>
  <si>
    <t>(1,5*1,5-pi*1,5*1,5/4)*0,375</t>
  </si>
  <si>
    <t>5</t>
  </si>
  <si>
    <t>317168136</t>
  </si>
  <si>
    <t>Překlad keramický vysoký v 23,8 cm dl 250 cm</t>
  </si>
  <si>
    <t>kus</t>
  </si>
  <si>
    <t>504431859</t>
  </si>
  <si>
    <t>5*1                              "nad kruhové okno"</t>
  </si>
  <si>
    <t>6</t>
  </si>
  <si>
    <t>340238234</t>
  </si>
  <si>
    <t>Zazdívka otvorů pl do 1 m2 v příčkách nebo stěnách z příčkovek tl 125 mm</t>
  </si>
  <si>
    <t>-1423933042</t>
  </si>
  <si>
    <t>1,5*2,1-0,94*2,04</t>
  </si>
  <si>
    <t>2,35*2,5-1,94*2,42</t>
  </si>
  <si>
    <t>1,34*2,1-1,04*2,04</t>
  </si>
  <si>
    <t>0,25*1,8*4</t>
  </si>
  <si>
    <t>7</t>
  </si>
  <si>
    <t>348273944</t>
  </si>
  <si>
    <t>Revizní nerezová dvířka 605x1205 mm osazená na zeď</t>
  </si>
  <si>
    <t>-1144450033</t>
  </si>
  <si>
    <t>8</t>
  </si>
  <si>
    <t>566901232</t>
  </si>
  <si>
    <t>Vyspravení podkladu po překopech ing sítí plochy přes 15 m2 štěrkodrtí tl. 150 mm</t>
  </si>
  <si>
    <t>-214056844</t>
  </si>
  <si>
    <t>9</t>
  </si>
  <si>
    <t>596211110</t>
  </si>
  <si>
    <t>Kladení zámkové dlažby komunikací pro pěší tl 60 mm skupiny A pl do 50 m2</t>
  </si>
  <si>
    <t>1763584590</t>
  </si>
  <si>
    <t>M</t>
  </si>
  <si>
    <t>592452950</t>
  </si>
  <si>
    <t>dlažba s dvojitým zámkem  22,5 x 11,2 x 6 cm přírodní</t>
  </si>
  <si>
    <t>-1424613141</t>
  </si>
  <si>
    <t>fig45*0,1*1,03</t>
  </si>
  <si>
    <t>11</t>
  </si>
  <si>
    <t>5924529501</t>
  </si>
  <si>
    <t>dlažba s dvojitým zámkem  22,5 x 11,2 x 6 cm přírodní - použité</t>
  </si>
  <si>
    <t>681574611</t>
  </si>
  <si>
    <t>fig45*0,9*1,03</t>
  </si>
  <si>
    <t>12</t>
  </si>
  <si>
    <t>611311131</t>
  </si>
  <si>
    <t>Vápenná omítka štuková jednovrstvá vnitřních stropů rovných nanášená ručně</t>
  </si>
  <si>
    <t>-464762351</t>
  </si>
  <si>
    <t>13</t>
  </si>
  <si>
    <t>611325121</t>
  </si>
  <si>
    <t>Vápenocementová štuková omítka rýh ve stropech šířky do 150 mm</t>
  </si>
  <si>
    <t>1779630442</t>
  </si>
  <si>
    <t>(2,35+2,35)*0,15</t>
  </si>
  <si>
    <t>14</t>
  </si>
  <si>
    <t>612142001</t>
  </si>
  <si>
    <t>Potažení vnitřních stěn sklovláknitým pletivem vtlačeným do tenkovrstvé hmoty</t>
  </si>
  <si>
    <t>2095179733</t>
  </si>
  <si>
    <t>612311131</t>
  </si>
  <si>
    <t>Vápenná omítka štuková jednovrstvá vnitřních stěn nanášená ručně</t>
  </si>
  <si>
    <t>455785987</t>
  </si>
  <si>
    <t>16</t>
  </si>
  <si>
    <t>612325121</t>
  </si>
  <si>
    <t>Vápenocementová štuková omítka rýh ve stěnách šířky do 150 mm</t>
  </si>
  <si>
    <t>-984884091</t>
  </si>
  <si>
    <t>(2,5+2,5)*2*0,15</t>
  </si>
  <si>
    <t>17</t>
  </si>
  <si>
    <t>619995001</t>
  </si>
  <si>
    <t>Začištění omítek kolem oken, dveří, podlah nebo obkladů</t>
  </si>
  <si>
    <t>m</t>
  </si>
  <si>
    <t>-73988510</t>
  </si>
  <si>
    <t>18</t>
  </si>
  <si>
    <t>621211021</t>
  </si>
  <si>
    <t>Montáž zateplení vnějších podhledů z polystyrénových desek tl do 120 mm</t>
  </si>
  <si>
    <t>1158178927</t>
  </si>
  <si>
    <t>10,9                            "010 - sklad"</t>
  </si>
  <si>
    <t>Součet                "EPS 70F 100 mm"</t>
  </si>
  <si>
    <t xml:space="preserve">5,1*0,25*(24+4)           "horní hrana lodžiového zábradlí"    </t>
  </si>
  <si>
    <t>Součet                "XPS 100 mm"</t>
  </si>
  <si>
    <t>19</t>
  </si>
  <si>
    <t>283759380</t>
  </si>
  <si>
    <t>deska fasádní polystyrénová EPS 70 F 1000 x 500 x 100 mm</t>
  </si>
  <si>
    <t>402955239</t>
  </si>
  <si>
    <t>fig11*1,05</t>
  </si>
  <si>
    <t>20</t>
  </si>
  <si>
    <t>283764220</t>
  </si>
  <si>
    <t>deska z extrudovaného polystyrénu  XPS 30 SF 100 mm</t>
  </si>
  <si>
    <t>833209802</t>
  </si>
  <si>
    <t>fig30*1,05</t>
  </si>
  <si>
    <t>621211031</t>
  </si>
  <si>
    <t>Montáž zateplení vnějších podhledů z polystyrénových desek tl do 160 mm</t>
  </si>
  <si>
    <t>-1312897194</t>
  </si>
  <si>
    <t xml:space="preserve">(3,18*(1,855+1,0)/2+0,9*0,25/2)*3               "podhled 2.,3.,4.n.p."   </t>
  </si>
  <si>
    <t xml:space="preserve">Mezisoučet                          "JZ - podhled" </t>
  </si>
  <si>
    <t>5,1*1,0*3                                          "podhled"</t>
  </si>
  <si>
    <t>2,55*1,0+5,1*1,0*2                          "podhled"</t>
  </si>
  <si>
    <t>Mezisoučet                          "SV - sokl - podhled lodžií"</t>
  </si>
  <si>
    <t>5,1*1,0*24                                         "podhled"</t>
  </si>
  <si>
    <t>Mezisoučet                          "SV -  podhled lodžií"</t>
  </si>
  <si>
    <t>5,1*1,0                                               "podhled"</t>
  </si>
  <si>
    <t>Mezisoučet                          "JV - sokl - podhled lodžií"</t>
  </si>
  <si>
    <t>5,1*1,0*4                                            "podhled"</t>
  </si>
  <si>
    <t>Mezisoučet                          "JV -  podhled lodžií"</t>
  </si>
  <si>
    <t>Součet                                "EPS 70F 160 mm"</t>
  </si>
  <si>
    <t>22</t>
  </si>
  <si>
    <t>283759520</t>
  </si>
  <si>
    <t>deska fasádní polystyrénová EPS 70 F 1000 x 500 x 160 mm</t>
  </si>
  <si>
    <t>-292878088</t>
  </si>
  <si>
    <t>fig12*1,05</t>
  </si>
  <si>
    <t>23</t>
  </si>
  <si>
    <t>621221011</t>
  </si>
  <si>
    <t>Montáž zateplení vnějších podhledů z minerální vlny s podélnou orientací vláken tl do 80 mm</t>
  </si>
  <si>
    <t>1880501342</t>
  </si>
  <si>
    <t>1,575*0,6                                       "podhled"</t>
  </si>
  <si>
    <t>Mezisoučet                          "SZ"</t>
  </si>
  <si>
    <t>Součet                              "MW 50 mm"</t>
  </si>
  <si>
    <t>24</t>
  </si>
  <si>
    <t>631515190</t>
  </si>
  <si>
    <t>deska minerální izolační TF tl. 50 mm</t>
  </si>
  <si>
    <t>-1150396602</t>
  </si>
  <si>
    <t>fig13*1,05</t>
  </si>
  <si>
    <t>25</t>
  </si>
  <si>
    <t>621221041</t>
  </si>
  <si>
    <t>Montáž zateplení vnějších podhledů z minerální vlny s podélnou orientací vláken tl přes 160 mm</t>
  </si>
  <si>
    <t>-173643</t>
  </si>
  <si>
    <t xml:space="preserve">3,18*(1,855+1,0)/2+0,9*0,25/2+2,35*0,85     "podhled 1.n.p."   </t>
  </si>
  <si>
    <t>Součet                             "MW 220 mm"</t>
  </si>
  <si>
    <t>26</t>
  </si>
  <si>
    <t>631515410</t>
  </si>
  <si>
    <t>deska minerální izolační TF tl. 220 mm</t>
  </si>
  <si>
    <t>176672937</t>
  </si>
  <si>
    <t>fig14*1,05</t>
  </si>
  <si>
    <t>27</t>
  </si>
  <si>
    <t>621251021</t>
  </si>
  <si>
    <t>Příplatek k cenám zateplení vnějších podhledů za upevnění izolace tl do 80 mm ve výšce přes 22,5m</t>
  </si>
  <si>
    <t>-1847871186</t>
  </si>
  <si>
    <t>28</t>
  </si>
  <si>
    <t>621251031</t>
  </si>
  <si>
    <t>Příplatek k cenám zateplení vnějších podhledů za upevnění izolace tl do 120 mm ve výšce přes 22,5m</t>
  </si>
  <si>
    <t>380127655</t>
  </si>
  <si>
    <t>29</t>
  </si>
  <si>
    <t>621251041</t>
  </si>
  <si>
    <t>Příplatek k cenám zateplení vnějších podhledů za upevnění izolace tl do 160mm ve výšce přes 22,5m</t>
  </si>
  <si>
    <t>-816107377</t>
  </si>
  <si>
    <t>30</t>
  </si>
  <si>
    <t>621251061</t>
  </si>
  <si>
    <t>Příplatek k cenám zateplení vnějších podhledů za upevnění izolace tl přes 200 mm ve výšce přes 22,5m</t>
  </si>
  <si>
    <t>-2068659636</t>
  </si>
  <si>
    <t>31</t>
  </si>
  <si>
    <t>621251101</t>
  </si>
  <si>
    <t>Příplatek k cenám zateplení vnějších podhledů za použití tepelněizolačních zátek z polystyrenu</t>
  </si>
  <si>
    <t>1738079566</t>
  </si>
  <si>
    <t>32</t>
  </si>
  <si>
    <t>621251105</t>
  </si>
  <si>
    <t>Příplatek k cenám zateplení vnějších podhledů za použití tepelněizolačních zátek z minerální vlny</t>
  </si>
  <si>
    <t>-1790647352</t>
  </si>
  <si>
    <t>fig13+fig14</t>
  </si>
  <si>
    <t>33</t>
  </si>
  <si>
    <t>621531021</t>
  </si>
  <si>
    <t>Tenkovrstvá silikonová zrnitá omítka tl. 2,0 mm včetně penetrace vnějších podhledů</t>
  </si>
  <si>
    <t>1134733420</t>
  </si>
  <si>
    <t>fig12+fig13+fig14</t>
  </si>
  <si>
    <t>34</t>
  </si>
  <si>
    <t>622142001</t>
  </si>
  <si>
    <t>Potažení vnějších stěn sklovláknitým pletivem vtlačeným do tenkovrstvé hmoty</t>
  </si>
  <si>
    <t>-1237824394</t>
  </si>
  <si>
    <t>(0,375+3,18)*(12,735+0,53)</t>
  </si>
  <si>
    <t>-pi*0,75*0,75                             "nové okno"</t>
  </si>
  <si>
    <t>Mezisoučet                          "JZ"</t>
  </si>
  <si>
    <t>5,1*(0,2+0,75)*24</t>
  </si>
  <si>
    <t>Mezisoučet                          "SV - zábradlí lodžií"</t>
  </si>
  <si>
    <t>5,1*(0,2+0,75)*4</t>
  </si>
  <si>
    <t>Mezisoučet                          "JV - zábradlí lodžií"</t>
  </si>
  <si>
    <t>Součet</t>
  </si>
  <si>
    <t>35</t>
  </si>
  <si>
    <t>1772449580</t>
  </si>
  <si>
    <t>36</t>
  </si>
  <si>
    <t>622211001</t>
  </si>
  <si>
    <t>Montáž zateplení vnějších stěn z polystyrénových desek tl do 40 mm</t>
  </si>
  <si>
    <t>654933748</t>
  </si>
  <si>
    <t>5,1*0,75*24</t>
  </si>
  <si>
    <t>5,1*0,75*4</t>
  </si>
  <si>
    <t>Součet                                    "EPS 70F 30 mm"</t>
  </si>
  <si>
    <t>37</t>
  </si>
  <si>
    <t>283759310</t>
  </si>
  <si>
    <t>deska fasádní polystyrénová EPS 70 F 1000 x 500 x 30 mm</t>
  </si>
  <si>
    <t>1286540679</t>
  </si>
  <si>
    <t>fig16*1,05</t>
  </si>
  <si>
    <t>38</t>
  </si>
  <si>
    <t>622211011</t>
  </si>
  <si>
    <t>Montáž zateplení vnějších stěn z polystyrénových desek tl do 80 mm</t>
  </si>
  <si>
    <t>-1269484476</t>
  </si>
  <si>
    <t>(5,6+3,3)*2*2,4</t>
  </si>
  <si>
    <t>-0,9*1,8</t>
  </si>
  <si>
    <t xml:space="preserve">Mezisoučet                         "střešní nástavba" </t>
  </si>
  <si>
    <t>Součet                               "EPS 70F 50 mm"</t>
  </si>
  <si>
    <t>39</t>
  </si>
  <si>
    <t>283759330</t>
  </si>
  <si>
    <t>deska fasádní polystyrénová EPS 70 F 1000 x 500 x 50 mm</t>
  </si>
  <si>
    <t>1214622326</t>
  </si>
  <si>
    <t>fig17*1,05</t>
  </si>
  <si>
    <t>40</t>
  </si>
  <si>
    <t>622211021</t>
  </si>
  <si>
    <t>Montáž zateplení vnějších stěn z polystyrénových desek tl do 120 mm</t>
  </si>
  <si>
    <t>-1441650468</t>
  </si>
  <si>
    <t>0,57*0,5*6                                  "svislé pruhy"</t>
  </si>
  <si>
    <t>0,41*0,5*2                                  "svislé pruhy"</t>
  </si>
  <si>
    <t>Mezisoučet                          "SV - sokl"</t>
  </si>
  <si>
    <t>0,57*0,5*1                                  "svislé pruhy"</t>
  </si>
  <si>
    <t xml:space="preserve">Mezisoučet                          "JV - sokl" </t>
  </si>
  <si>
    <t>Součet                                "XPS 100 mm pod terénem"</t>
  </si>
  <si>
    <t>0,57*0,3*6                                  "svislé pruhy"</t>
  </si>
  <si>
    <t>0,41*0,3*2                                  "svislé pruhy"</t>
  </si>
  <si>
    <t>0,41*(2,7-0,53)*2                                 "svislé pruhy"</t>
  </si>
  <si>
    <t>0,57*0,3*1                                  "svislé pruhy"</t>
  </si>
  <si>
    <t>Součet                                "XPS 100 mm nad terénem"</t>
  </si>
  <si>
    <t xml:space="preserve">0,57*(12,735+1,52)*4                         "svislé pruhy" </t>
  </si>
  <si>
    <t>0,57*(12,735+2,7)*2                          "svislé pruhy"</t>
  </si>
  <si>
    <t>0,57*(12,735+0,53)*1                        "svislé pruhy"</t>
  </si>
  <si>
    <t>0,49*5,1*24                                     "vodorovné pruhy"</t>
  </si>
  <si>
    <t xml:space="preserve">1,20*5,1*6                                       "vodorovné pruhy" </t>
  </si>
  <si>
    <t>Mezisoučet                           "SV"</t>
  </si>
  <si>
    <t>0,57*(12,735+1,52)*1                        "svislé pruhy"</t>
  </si>
  <si>
    <t>0,57*(12,735-0,7)*1                           "svislé pruhy"</t>
  </si>
  <si>
    <t>0,49*5,1*4                                         "vodorovné pruhy"</t>
  </si>
  <si>
    <t>1,20*5,1*1                                         "vodorovné pruhy"</t>
  </si>
  <si>
    <t xml:space="preserve">Mezisoučet                           "JV" </t>
  </si>
  <si>
    <t>Součet                                "EPS 70F 100 mm"</t>
  </si>
  <si>
    <t>fig18+fig19</t>
  </si>
  <si>
    <t>41</t>
  </si>
  <si>
    <t>-525873965</t>
  </si>
  <si>
    <t>fig20*1,05</t>
  </si>
  <si>
    <t>42</t>
  </si>
  <si>
    <t>-195596841</t>
  </si>
  <si>
    <t>(fig18+fig19)*1,05</t>
  </si>
  <si>
    <t>43</t>
  </si>
  <si>
    <t>-1752998588</t>
  </si>
  <si>
    <t>(4,075-1,0)*(12,735+0,3)</t>
  </si>
  <si>
    <t>Mezisoučet                          "SV"</t>
  </si>
  <si>
    <t>8,15*(12,735+0,53)</t>
  </si>
  <si>
    <t>-1,5*1,6*4</t>
  </si>
  <si>
    <t>Mezisoučet                          "JV"</t>
  </si>
  <si>
    <t>13,75*(12,735+0,3)</t>
  </si>
  <si>
    <t>-1,04*2,04</t>
  </si>
  <si>
    <t>-1,5*1,6*3</t>
  </si>
  <si>
    <t>Součet                               "EPS 120 šedý"</t>
  </si>
  <si>
    <t>44</t>
  </si>
  <si>
    <t>283761100</t>
  </si>
  <si>
    <t>deska fasádní polystyrénová Isover EPS GreyWall 1000 x 500 x 120 mm</t>
  </si>
  <si>
    <t>1472923117</t>
  </si>
  <si>
    <t>fig21*1,05</t>
  </si>
  <si>
    <t>45</t>
  </si>
  <si>
    <t>622211031</t>
  </si>
  <si>
    <t>Montáž zateplení vnějších stěn z polystyrénových desek tl do 160 mm</t>
  </si>
  <si>
    <t>-1175663374</t>
  </si>
  <si>
    <t>(10,825+1,275+3,0)*0,5</t>
  </si>
  <si>
    <t>(21,725-2,35-0,525-2,675-0,075+1,0)*0,5</t>
  </si>
  <si>
    <t>5,75*0,5</t>
  </si>
  <si>
    <t xml:space="preserve">Mezisoučet                          "JZ - sokl"  </t>
  </si>
  <si>
    <t>5,1*3*0,5</t>
  </si>
  <si>
    <t>(5,1*3+4,075)*0,5</t>
  </si>
  <si>
    <t>(0,5+0,5)*1,0*3</t>
  </si>
  <si>
    <t>Mezisoučet                          "SV - sokl - boky lodžií"</t>
  </si>
  <si>
    <t>2,8*0,5+(5,1+1,0)*0,5</t>
  </si>
  <si>
    <t>(0,5+0,5)*1,0</t>
  </si>
  <si>
    <t>Mezisoučet                          "JV - sokl - boky lodžií"</t>
  </si>
  <si>
    <t>(1,0+5,7)*0,5+1,25*0,5</t>
  </si>
  <si>
    <t>Mezisoučet                          "SZ - sokl"</t>
  </si>
  <si>
    <t>Součet                               "XPS 160 mm - pod terénem"</t>
  </si>
  <si>
    <t>(10,825+1,275+3,0)*0,3</t>
  </si>
  <si>
    <t>(21,725-2,35-0,525-2,675-0,075+1,0)*0,3</t>
  </si>
  <si>
    <t>5,75*0,3</t>
  </si>
  <si>
    <t>5,1*3*0,3</t>
  </si>
  <si>
    <t>(5,1*3+4,075)*0,3</t>
  </si>
  <si>
    <t>(0,3+0,3)*1,0*3</t>
  </si>
  <si>
    <t>2,8*0,3+(5,1+1,0)*0,3</t>
  </si>
  <si>
    <t>(0,3+0,3)*1,0</t>
  </si>
  <si>
    <t>(1,0+5,7)*0,3+1,25*0,3</t>
  </si>
  <si>
    <t>Součet                               "XPS 160 mm - nad terénem"</t>
  </si>
  <si>
    <t>(10,825+1,275+3,0)*(2,38-0,53)</t>
  </si>
  <si>
    <t>(0,9+21,725+1,0)*(1,07-0,53)</t>
  </si>
  <si>
    <t>5,75*(2,38-0,53+1,07-0,53)/2+2,57*(0,2+0,53)</t>
  </si>
  <si>
    <t>-(1,2*1,6*2+2,1*1,6*2+1,8*0,6+2,1*0,6*4)</t>
  </si>
  <si>
    <t>(10,825+1,275+3,0+3,18+0,9+21,725+1,0)*(12,735+0,53)</t>
  </si>
  <si>
    <t>(0,85+0,85)*2,7                  "nové boční stěny u vstupu"</t>
  </si>
  <si>
    <t>-2,35*2,5</t>
  </si>
  <si>
    <t>-(0,9*0,9*12+1,2*1,6*8+2,1*1,6*28+0,9*1,8*4)</t>
  </si>
  <si>
    <t>-(1,2*1,6+0,9*2,5)*3</t>
  </si>
  <si>
    <t>-pi*0,75*0,75                              "nové okno"</t>
  </si>
  <si>
    <t>5,1*3*(3,0-0,3)</t>
  </si>
  <si>
    <t>(5,1*3+4,075)*(1,82-0,3)</t>
  </si>
  <si>
    <t>-2,3*2,5</t>
  </si>
  <si>
    <t>-(2,1*0,6*6+1,2*1,6*2+2,1*1,6*3)</t>
  </si>
  <si>
    <t>5,1*(2,7-0,15)*24                                "lodžie"</t>
  </si>
  <si>
    <t>1,0*(12,735+0,3)</t>
  </si>
  <si>
    <t>-(1,2*1,6*8+2,1*1,6*4)</t>
  </si>
  <si>
    <t>-(1,2*1,6+0,9*2,5)*36</t>
  </si>
  <si>
    <t>2,8*(1,2-0,53)+(5,1+1,0)*(1,46-0,53+1,82-0,53)/2</t>
  </si>
  <si>
    <t>-2,1*0,6</t>
  </si>
  <si>
    <t>5,6*(3,0-0,53)-1,04*2,04                "boční vchod"</t>
  </si>
  <si>
    <t>1,0*(12,735+0,53)</t>
  </si>
  <si>
    <t>5,1*(2,7-0,15)*4                                  "lodžie"</t>
  </si>
  <si>
    <t>-(1,2*1,6+0,9*2,5)*4</t>
  </si>
  <si>
    <t>(1,0+5,7)*(3,0-0,3+2,38-0,3)/2+(3,0+3,8+1,25)*(2,38-0,3)</t>
  </si>
  <si>
    <t>-(3,0+3,0+3,8)/2*(2,38-0,3)</t>
  </si>
  <si>
    <t>Součet                           "EPS 160 mm šedý"</t>
  </si>
  <si>
    <t>(1,82-0,3+1,82-0,3)*1,0*3</t>
  </si>
  <si>
    <t>(3,0-0,3+3,0-0,3)*1,0*3</t>
  </si>
  <si>
    <t>(2,7-0,15+2,7-0,15)*1,0*24</t>
  </si>
  <si>
    <t>Mezisoučet                          "SV - boky lodžií"</t>
  </si>
  <si>
    <t>(1,46-0,3+1,82-0,3)*1,0</t>
  </si>
  <si>
    <t>(2,7-0,15+2,7-0,15)*1,0*4</t>
  </si>
  <si>
    <t>Mezisoučet                          "JV - boky lodžií"</t>
  </si>
  <si>
    <t>Součet                             "EPS 70F 160 mm"</t>
  </si>
  <si>
    <t xml:space="preserve">(1,0+5,1+1,0)*(24+4)*0,15                       "lodžie" </t>
  </si>
  <si>
    <t>(3,18+0,9+3,52)*3*0,15                         "balkony"</t>
  </si>
  <si>
    <t>Součet                                "XPS 160 mm"</t>
  </si>
  <si>
    <t>fig22+fig23</t>
  </si>
  <si>
    <t>46</t>
  </si>
  <si>
    <t>283761140</t>
  </si>
  <si>
    <t>deska fasádní polystyrénová Isover EPS GreyWall 1000 x 500 x 160 mm</t>
  </si>
  <si>
    <t>-1622061277</t>
  </si>
  <si>
    <t>fig24*1,05</t>
  </si>
  <si>
    <t>47</t>
  </si>
  <si>
    <t>591563814</t>
  </si>
  <si>
    <t>fig25*1,05</t>
  </si>
  <si>
    <t>48</t>
  </si>
  <si>
    <t>283764250</t>
  </si>
  <si>
    <t>deska z extrudovaného polystyrénu  XPS 30 SF 160 mm</t>
  </si>
  <si>
    <t>1344610925</t>
  </si>
  <si>
    <t>(fig22+fig23)*1,05</t>
  </si>
  <si>
    <t>fig29*1,05</t>
  </si>
  <si>
    <t>49</t>
  </si>
  <si>
    <t>622212001</t>
  </si>
  <si>
    <t>Montáž zateplení vnějšího ostění hl. špalety do 200 mm z polystyrénových desek tl do 40 mm</t>
  </si>
  <si>
    <t>2133993404</t>
  </si>
  <si>
    <t>0,94+2*2,04                                     "boční vstup"</t>
  </si>
  <si>
    <t>((1,2+1,6)*2+(2,1+1,6)*2+1,8+0,6+(2,1+0,6)*4)*2</t>
  </si>
  <si>
    <t>2,35+2*2,5</t>
  </si>
  <si>
    <t>((0,9+0,9)*12+(1,2+1,6)*8+(2,1+1,6)*28+(0,9+1,8)*4)*2</t>
  </si>
  <si>
    <t>(1,2+1,2+0,9+2*2,5)*3</t>
  </si>
  <si>
    <t>2*pi*0,75                                        "nové okno"</t>
  </si>
  <si>
    <t>2,3+2*2,5</t>
  </si>
  <si>
    <t>((2,1+0,6)*6+(1,2+1,6)*2+(2,1+1,6)*3)*2</t>
  </si>
  <si>
    <t>((1,2+1,6)*8+(2,1+1,6)*4)*2</t>
  </si>
  <si>
    <t>(1,2+1,2+0,9+2*2,5)*36</t>
  </si>
  <si>
    <t>1,04+2*2,04</t>
  </si>
  <si>
    <t>(2,1+0,6)*2</t>
  </si>
  <si>
    <t>(1,5+1,6)*4*2</t>
  </si>
  <si>
    <t>(1,2+1,2+0,9+2*2,5)*4</t>
  </si>
  <si>
    <t>(1,5+1,6)*2*3</t>
  </si>
  <si>
    <t>0,9+2*1,8</t>
  </si>
  <si>
    <t>Součet                               "EPS šedý 40 mm"</t>
  </si>
  <si>
    <t>50</t>
  </si>
  <si>
    <t>283761030</t>
  </si>
  <si>
    <t>deska fasádní polystyrénová Isover EPS GreyWall 1000 x 500 x 40 mm</t>
  </si>
  <si>
    <t>232268021</t>
  </si>
  <si>
    <t>fig26*0,20*1,05</t>
  </si>
  <si>
    <t>51</t>
  </si>
  <si>
    <t>6222151141</t>
  </si>
  <si>
    <t>Kontrola kontaktního zateplení stěn z polystyrenových desek tloušťky do 80 mm plochy do 1,0m2</t>
  </si>
  <si>
    <t>1511145537</t>
  </si>
  <si>
    <t>3                                             "sonda na stávajícím zateplení"</t>
  </si>
  <si>
    <t>52</t>
  </si>
  <si>
    <t>622251011</t>
  </si>
  <si>
    <t>Příplatek k cenám zateplení vnějších stěn za upevnění izolačních tl do 40 mm ve výšce přes 22,5m</t>
  </si>
  <si>
    <t>-1813359291</t>
  </si>
  <si>
    <t>53</t>
  </si>
  <si>
    <t>622251021</t>
  </si>
  <si>
    <t>Příplatek k cenám zateplení vnějších stěn za upevnění izolačních tl do 80 mm ve výšce přes 22,5m</t>
  </si>
  <si>
    <t>-743367513</t>
  </si>
  <si>
    <t>54</t>
  </si>
  <si>
    <t>622251031</t>
  </si>
  <si>
    <t>Příplatek k cenám zateplení vnějších stěn za upevnění izolačních tl do 120mm ve výšce přes 22,5m</t>
  </si>
  <si>
    <t>206724426</t>
  </si>
  <si>
    <t>fig20+fig21</t>
  </si>
  <si>
    <t>55</t>
  </si>
  <si>
    <t>622251041</t>
  </si>
  <si>
    <t>Příplatek k cenám zateplení vnějších stěn za upevnění izolačních tl do 160mm ve výšce přes 22,5m</t>
  </si>
  <si>
    <t>892861386</t>
  </si>
  <si>
    <t>fig24+fig25</t>
  </si>
  <si>
    <t>56</t>
  </si>
  <si>
    <t>622251101</t>
  </si>
  <si>
    <t>Příplatek k cenám zateplení vnějších stěn za použití tepelněizolačních zátek z polystyrenu</t>
  </si>
  <si>
    <t>-360784903</t>
  </si>
  <si>
    <t>fig19+fig23</t>
  </si>
  <si>
    <t>fig16+fig17</t>
  </si>
  <si>
    <t>fig26*0,20</t>
  </si>
  <si>
    <t>57</t>
  </si>
  <si>
    <t>622252001</t>
  </si>
  <si>
    <t>Montáž zakládacích soklových lišt zateplení</t>
  </si>
  <si>
    <t>755526163</t>
  </si>
  <si>
    <t>(10,825+1,275+3,0)</t>
  </si>
  <si>
    <t>(0,9+21,725+1,0)</t>
  </si>
  <si>
    <t>5,75</t>
  </si>
  <si>
    <t>-2,35</t>
  </si>
  <si>
    <t>(0,125+0,25*4+5,1*3)</t>
  </si>
  <si>
    <t>(5,1*3+0,25*3+4,075)</t>
  </si>
  <si>
    <t>-2,3</t>
  </si>
  <si>
    <t>2*1,0*3</t>
  </si>
  <si>
    <t>Mezisoučet                          "SV - sokl - boky a podhled lodžií"</t>
  </si>
  <si>
    <t>2,8+5,6+6,35</t>
  </si>
  <si>
    <t>2*1,0</t>
  </si>
  <si>
    <t>Mezisoučet                          "JV - sokl a podhled lodžií"</t>
  </si>
  <si>
    <t>1,0+5,7+3,0+3,8+1,25</t>
  </si>
  <si>
    <t>-1,04</t>
  </si>
  <si>
    <t>(5,6+3,3)*2</t>
  </si>
  <si>
    <t>-0,9</t>
  </si>
  <si>
    <t>58</t>
  </si>
  <si>
    <t>590516380</t>
  </si>
  <si>
    <t>lišta zakládací LO 163 mm tl.1,0mm</t>
  </si>
  <si>
    <t>-689743536</t>
  </si>
  <si>
    <t>fig31*1,05</t>
  </si>
  <si>
    <t>59</t>
  </si>
  <si>
    <t>622252002</t>
  </si>
  <si>
    <t>Montáž ostatních lišt zateplení</t>
  </si>
  <si>
    <t>-763372726</t>
  </si>
  <si>
    <t>(12,735+3,0)*10                    "svislé objektové lišty"</t>
  </si>
  <si>
    <t xml:space="preserve">(1,5+5,1+1,5)*(3+1)               "lišty na lodžiích - sokl"  </t>
  </si>
  <si>
    <t>(2,7+5,1+2,7)*3                     "lišty na lodžiích - sokl"</t>
  </si>
  <si>
    <t>(2,7+5,1+2,7)*(24+4)                  "lišty na lodžiích"</t>
  </si>
  <si>
    <t>5,1*2*(24+4)                           "zábradlí na lodžiích"</t>
  </si>
  <si>
    <t>Součet                          "rohové lišty"</t>
  </si>
  <si>
    <t>0,94+2*2,04                                   "boční vstup"</t>
  </si>
  <si>
    <t>((1,2+1,6*2)*2+(2,1+1,6*2)*2+1,8+0,6*2+(2,1+0,6*2)*4)</t>
  </si>
  <si>
    <t>((0,9+0,9*2)*12+(1,2+1,6*2)*8+(2,1+1,6*2)*28+(0,9+1,8*2)*4)</t>
  </si>
  <si>
    <t>(1,2+0,9+2*2,5)*3</t>
  </si>
  <si>
    <t>pi*0,75                                        "nové okno"</t>
  </si>
  <si>
    <t>((2,1+0,6*2)*6+(1,2+1,6*2)*2+(2,1+1,6*2)*3)</t>
  </si>
  <si>
    <t>((1,2+1,6*2)*8+(2,1+1,6*2)*4)</t>
  </si>
  <si>
    <t>(1,2+0,9+2*2,5)*36</t>
  </si>
  <si>
    <t>2,1+0,6*2</t>
  </si>
  <si>
    <t>(1,5+1,6*2)*4</t>
  </si>
  <si>
    <t>(1,2+0,9+2*2,5)*4</t>
  </si>
  <si>
    <t>(1,5+1,6*2)*3</t>
  </si>
  <si>
    <t>Součet                               "začišťovací lišty"</t>
  </si>
  <si>
    <t>(1,2*2+2,1*2+1,8+2,1*4)</t>
  </si>
  <si>
    <t>(0,9*12+1,2*8+2,1*28+0,9*4)</t>
  </si>
  <si>
    <t>1,2*3</t>
  </si>
  <si>
    <t>(2,1*6+1,2*2+2,1*3)</t>
  </si>
  <si>
    <t>(1,2*8+2,1*4)</t>
  </si>
  <si>
    <t>1,2*36</t>
  </si>
  <si>
    <t>2,1</t>
  </si>
  <si>
    <t>1,5*4</t>
  </si>
  <si>
    <t>1,2*4</t>
  </si>
  <si>
    <t>1,5*3</t>
  </si>
  <si>
    <t>Součet                               "parapetní lišty"</t>
  </si>
  <si>
    <t>60</t>
  </si>
  <si>
    <t>590514800</t>
  </si>
  <si>
    <t>lišta rohová Al 10/10 cm s tkaninou bal. 2,5 m</t>
  </si>
  <si>
    <t>-1304044475</t>
  </si>
  <si>
    <t>fig32*1,05</t>
  </si>
  <si>
    <t>590515120</t>
  </si>
  <si>
    <t>profil okenní LPE</t>
  </si>
  <si>
    <t>-368773070</t>
  </si>
  <si>
    <t>fig33*1,05</t>
  </si>
  <si>
    <t>62</t>
  </si>
  <si>
    <t>590514940</t>
  </si>
  <si>
    <t>připojovací profil parapetní variabilní s tkaninou, výška pěnové pásky 4 mm, délka 2 m</t>
  </si>
  <si>
    <t>-74843113</t>
  </si>
  <si>
    <t>fig34*1,05</t>
  </si>
  <si>
    <t>63</t>
  </si>
  <si>
    <t>622321111</t>
  </si>
  <si>
    <t>Vápenocementová omítka hrubá jednovrstvá zatřená vnějších stěn nanášená ručně</t>
  </si>
  <si>
    <t>1050580979</t>
  </si>
  <si>
    <t>64</t>
  </si>
  <si>
    <t>622511111</t>
  </si>
  <si>
    <t>Tenkovrstvá akrylátová mozaiková střednězrnná omítka včetně penetrace vnějších stěn</t>
  </si>
  <si>
    <t>-163632539</t>
  </si>
  <si>
    <t>65</t>
  </si>
  <si>
    <t>622531021</t>
  </si>
  <si>
    <t>Tenkovrstvá silikonová zrnitá omítka tl. 2,0 mm včetně penetrace vnějších stěn</t>
  </si>
  <si>
    <t>-1864231195</t>
  </si>
  <si>
    <t>66</t>
  </si>
  <si>
    <t>622821001</t>
  </si>
  <si>
    <t>Vnější sanační zatřená omítka pro vlhké zdivo prováděná ručně</t>
  </si>
  <si>
    <t>1391590879</t>
  </si>
  <si>
    <t>67</t>
  </si>
  <si>
    <t>629991012</t>
  </si>
  <si>
    <t>Zakrytí výplní otvorů fólií přilepenou na začišťovací lišty</t>
  </si>
  <si>
    <t>827602963</t>
  </si>
  <si>
    <t>0,94*2,04                                         "boční vstup"</t>
  </si>
  <si>
    <t>(1,2*1,6*2+2,1*1,6*2+1,8*0,6+2,1*0,6*4)</t>
  </si>
  <si>
    <t>2,35*2,5</t>
  </si>
  <si>
    <t>(0,9*0,9*12+1,2*1,6*8+2,1*1,6*28+0,9*1,8*4)</t>
  </si>
  <si>
    <t>(1,2*1,6+0,9*2,5)*3</t>
  </si>
  <si>
    <t>pi*0,75*0,75*2                                 "nové okno"</t>
  </si>
  <si>
    <t>2,3*2,5</t>
  </si>
  <si>
    <t>(2,1*0,6*6+1,2*1,6*2+2,1*1,6*3)</t>
  </si>
  <si>
    <t>(1,2*1,6*8+2,1*1,6*4)</t>
  </si>
  <si>
    <t>(1,2*1,6+0,9*2,5)*36</t>
  </si>
  <si>
    <t>1,04*2,04</t>
  </si>
  <si>
    <t>2,1*0,6</t>
  </si>
  <si>
    <t>1,5*1,6*4</t>
  </si>
  <si>
    <t>(1,2*1,6+0,9*2,5)*4</t>
  </si>
  <si>
    <t>1,5*1,6*3</t>
  </si>
  <si>
    <t>0,9*1,8</t>
  </si>
  <si>
    <t>68</t>
  </si>
  <si>
    <t>629995101</t>
  </si>
  <si>
    <t>Očištění vnějších ploch tlakovou vodou</t>
  </si>
  <si>
    <t>1869791879</t>
  </si>
  <si>
    <t>(10,825+1,275+3,0+3,18+0,375+3,18+0,9+21,725+1,0)*(12,375+0,53)</t>
  </si>
  <si>
    <t>-(1,3*1,6+0,8*2,43)*3</t>
  </si>
  <si>
    <t>(0,125+0,25*4+5,1*3)*(3,0-0,3)</t>
  </si>
  <si>
    <t>(5,1*3+0,25*3+4,075)*(1,82-0,3)</t>
  </si>
  <si>
    <t>2,55*1,0+5,1*1,0*2                           "podhled"</t>
  </si>
  <si>
    <t>(32,475+4,075)*(12,375+0,3)</t>
  </si>
  <si>
    <t>(2,7+2,7)*1,0*24</t>
  </si>
  <si>
    <t>Mezisoučet                          "SV - boky a podhled lodžií"</t>
  </si>
  <si>
    <t>5,1*(0,75+0,2+0,75)*24</t>
  </si>
  <si>
    <t>2,8*(1,2-0,53)+6,35*(1,46-0,53+1,82-0,53)/2</t>
  </si>
  <si>
    <t>5,6*(3,0-0,53)-1,04*2,04                 "boční vchod"</t>
  </si>
  <si>
    <t>(8,15+5,6+1,0)*(12,375+0,53)</t>
  </si>
  <si>
    <t>(2,7+2,7)*1,0*4</t>
  </si>
  <si>
    <t>Mezisoučet                          "JV - boky a podhled lodžií"</t>
  </si>
  <si>
    <t>5,1*(0,75+0,2+0,75)*4</t>
  </si>
  <si>
    <t>(13,75+1,0)*(12,375+0,3)</t>
  </si>
  <si>
    <t>(1,95+(3,0+3,0+3,8)/2)*2,38</t>
  </si>
  <si>
    <t>Mezisoučet                         "boční schodiště"</t>
  </si>
  <si>
    <t>(0,25+5,6+0,5)*1,2</t>
  </si>
  <si>
    <t>Mezisoučet                         "boční vstup"</t>
  </si>
  <si>
    <t>69</t>
  </si>
  <si>
    <t>631312144</t>
  </si>
  <si>
    <t>Doplnění rýh v dosavadních mazaninách betonem prostým C16/20</t>
  </si>
  <si>
    <t>576577706</t>
  </si>
  <si>
    <t>(2,35+2,35)*0,15*0,10</t>
  </si>
  <si>
    <t>70</t>
  </si>
  <si>
    <t>632451455</t>
  </si>
  <si>
    <t>Potěr pískocementový tl do 50 mm tř. C 20 běžný</t>
  </si>
  <si>
    <t>-2038234820</t>
  </si>
  <si>
    <t>71</t>
  </si>
  <si>
    <t>632481119</t>
  </si>
  <si>
    <t>Vložka do potěru nebo mazaniny z výztuh do drobnozrných betonů FeZn 50x50 / 2 mm</t>
  </si>
  <si>
    <t>917665512</t>
  </si>
  <si>
    <t>72</t>
  </si>
  <si>
    <t>644941112</t>
  </si>
  <si>
    <t>Osazování ventilačních mřížek velikosti do 300 x 300 mm</t>
  </si>
  <si>
    <t>1308950129</t>
  </si>
  <si>
    <t>73</t>
  </si>
  <si>
    <t>562456010</t>
  </si>
  <si>
    <t>mřížka větrací plast VM 300x300 B bílá se síťovinou</t>
  </si>
  <si>
    <t>1744125939</t>
  </si>
  <si>
    <t>74</t>
  </si>
  <si>
    <t>644941121</t>
  </si>
  <si>
    <t>Montáž průchodky k větrací mřížce se zhotovením otvoru v tepelné izolaci</t>
  </si>
  <si>
    <t>531963838</t>
  </si>
  <si>
    <t>75</t>
  </si>
  <si>
    <t>286113160</t>
  </si>
  <si>
    <t>trubka kanalizace plastová KGEM-200x500 mm SN4</t>
  </si>
  <si>
    <t>556241368</t>
  </si>
  <si>
    <t>76</t>
  </si>
  <si>
    <t>952901111</t>
  </si>
  <si>
    <t>Vyčištění budov bytové a občanské výstavby při výšce podlaží do 4 m</t>
  </si>
  <si>
    <t>-345729194</t>
  </si>
  <si>
    <t>36,55*14,75*5</t>
  </si>
  <si>
    <t>77</t>
  </si>
  <si>
    <t>962081131</t>
  </si>
  <si>
    <t>Bourání příček ze skleněných tvárnic tl do 100 mm</t>
  </si>
  <si>
    <t>680481231</t>
  </si>
  <si>
    <t>1,34*2,24-0,9*1,97</t>
  </si>
  <si>
    <t>78</t>
  </si>
  <si>
    <t>965042131</t>
  </si>
  <si>
    <t>Bourání podkladů pod dlažby nebo mazanin betonových nebo z litého asfaltu tl do 100 mm pl do 4 m2</t>
  </si>
  <si>
    <t>-142770878</t>
  </si>
  <si>
    <t>5,1*1,0*(24+4)                                         "lodžie"</t>
  </si>
  <si>
    <t>(3,18*(1,855+1,1)/2+0,9*0,3/2)*3            "balkony"</t>
  </si>
  <si>
    <t>fig41*0,05</t>
  </si>
  <si>
    <t>79</t>
  </si>
  <si>
    <t>965081213</t>
  </si>
  <si>
    <t>Bourání podlah z dlaždic keramických nebo xylolitových tl do 10 mm plochy přes 1 m2</t>
  </si>
  <si>
    <t>1068660446</t>
  </si>
  <si>
    <t>80</t>
  </si>
  <si>
    <t>968062374</t>
  </si>
  <si>
    <t>Vybourání dřevěných rámů oken zdvojených včetně křídel pl do 1 m2</t>
  </si>
  <si>
    <t>-943514921</t>
  </si>
  <si>
    <t>0,9*0,9*12</t>
  </si>
  <si>
    <t>81</t>
  </si>
  <si>
    <t>968062375</t>
  </si>
  <si>
    <t>Vybourání dřevěných rámů oken zdvojených včetně křídel pl do 2 m2</t>
  </si>
  <si>
    <t>623654155</t>
  </si>
  <si>
    <t>2,1*0,6*11</t>
  </si>
  <si>
    <t>1,8*0,6*1</t>
  </si>
  <si>
    <t>1,2*1,6*20</t>
  </si>
  <si>
    <t>0,9*1,8*4</t>
  </si>
  <si>
    <t>82</t>
  </si>
  <si>
    <t>968062376</t>
  </si>
  <si>
    <t>Vybourání dřevěných rámů oken zdvojených včetně křídel pl do 4 m2</t>
  </si>
  <si>
    <t>85007883</t>
  </si>
  <si>
    <t>2,1*1,6*37</t>
  </si>
  <si>
    <t>1,5*1,6*7</t>
  </si>
  <si>
    <t>(1,2*1,6+0,9*2,5)*43</t>
  </si>
  <si>
    <t>83</t>
  </si>
  <si>
    <t>968072455</t>
  </si>
  <si>
    <t>Vybourání kovových dveřních zárubní pl do 2 m2</t>
  </si>
  <si>
    <t>-529784827</t>
  </si>
  <si>
    <t>0,9*1,97*1</t>
  </si>
  <si>
    <t>0,8*1,97*1</t>
  </si>
  <si>
    <t>84</t>
  </si>
  <si>
    <t>968072456</t>
  </si>
  <si>
    <t>Vybourání kovových dveřních zárubní pl přes 2 m2</t>
  </si>
  <si>
    <t>989793426</t>
  </si>
  <si>
    <t>2,35*2,5*2                                     "hlavní vstup"</t>
  </si>
  <si>
    <t>85</t>
  </si>
  <si>
    <t>978059641</t>
  </si>
  <si>
    <t>Odsekání a odebrání obkladů stěn z vnějších obkládaček plochy přes 1 m2</t>
  </si>
  <si>
    <t>-936547154</t>
  </si>
  <si>
    <t>86</t>
  </si>
  <si>
    <t>985131111</t>
  </si>
  <si>
    <t>Očištění ploch stěn, rubu kleneb a podlah tlakovou vodou</t>
  </si>
  <si>
    <t>-1536878464</t>
  </si>
  <si>
    <t>fig1*0,05                                        "5%"</t>
  </si>
  <si>
    <t>87</t>
  </si>
  <si>
    <t>985139112</t>
  </si>
  <si>
    <t>Příplatek k očištění ploch za plochu do 10 m2 jednotlivě</t>
  </si>
  <si>
    <t>924557281</t>
  </si>
  <si>
    <t>88</t>
  </si>
  <si>
    <t>985311111</t>
  </si>
  <si>
    <t>Reprofilace stěn cementovými sanačními maltami tl 10 mm</t>
  </si>
  <si>
    <t>2137178455</t>
  </si>
  <si>
    <t>89</t>
  </si>
  <si>
    <t>985311912</t>
  </si>
  <si>
    <t>Příplatek při reprofilaci sanačními maltami za plochu do 10 m2 jednotlivě</t>
  </si>
  <si>
    <t>-2009159775</t>
  </si>
  <si>
    <t>90</t>
  </si>
  <si>
    <t>941111132</t>
  </si>
  <si>
    <t>Montáž lešení řadového trubkového lehkého s podlahami zatížení do 200 kg/m2 š do 1,5 m v do 25 m</t>
  </si>
  <si>
    <t>391386116</t>
  </si>
  <si>
    <t>((36,55+14,75+1,5*8)*2+1,275+2,065)*15,0</t>
  </si>
  <si>
    <t>91</t>
  </si>
  <si>
    <t>941111232</t>
  </si>
  <si>
    <t>Příplatek k lešení řadovému trubkovému lehkému s podlahami š 1,5 m v 25 m za první a ZKD den použití</t>
  </si>
  <si>
    <t>1656051928</t>
  </si>
  <si>
    <t>fig99*30*3</t>
  </si>
  <si>
    <t>92</t>
  </si>
  <si>
    <t>941111832</t>
  </si>
  <si>
    <t>Demontáž lešení řadového trubkového lehkého s podlahami zatížení do 200 kg/m2 š do 1,5 m v do 25 m</t>
  </si>
  <si>
    <t>-188559970</t>
  </si>
  <si>
    <t>93</t>
  </si>
  <si>
    <t>944511111</t>
  </si>
  <si>
    <t>Montáž ochranné sítě z textilie z umělých vláken</t>
  </si>
  <si>
    <t>419771213</t>
  </si>
  <si>
    <t>94</t>
  </si>
  <si>
    <t>944511211</t>
  </si>
  <si>
    <t>Příplatek k ochranné síti za první a ZKD den použití</t>
  </si>
  <si>
    <t>-216356672</t>
  </si>
  <si>
    <t>95</t>
  </si>
  <si>
    <t>944511811</t>
  </si>
  <si>
    <t>Demontáž ochranné sítě z textilie z umělých vláken</t>
  </si>
  <si>
    <t>-109975534</t>
  </si>
  <si>
    <t>96</t>
  </si>
  <si>
    <t>997013115</t>
  </si>
  <si>
    <t>Vnitrostaveništní doprava suti a vybouraných hmot pro budovy v do 18 m s použitím mechanizace</t>
  </si>
  <si>
    <t>t</t>
  </si>
  <si>
    <t>-289270739</t>
  </si>
  <si>
    <t>97</t>
  </si>
  <si>
    <t>997013501</t>
  </si>
  <si>
    <t>Odvoz suti na skládku a vybouraných hmot nebo meziskládku do 1 km se složením</t>
  </si>
  <si>
    <t>439607947</t>
  </si>
  <si>
    <t>98</t>
  </si>
  <si>
    <t>997013509</t>
  </si>
  <si>
    <t>Příplatek k odvozu suti a vybouraných hmot na skládku ZKD 1 km přes 1 km</t>
  </si>
  <si>
    <t>-1831221858</t>
  </si>
  <si>
    <t>60,631*10 'Přepočtené koeficientem množství</t>
  </si>
  <si>
    <t>99</t>
  </si>
  <si>
    <t>997013801</t>
  </si>
  <si>
    <t>Poplatek za uložení stavebního betonového odpadu na skládce (skládkovné)</t>
  </si>
  <si>
    <t>-1931624105</t>
  </si>
  <si>
    <t>997013803</t>
  </si>
  <si>
    <t>Poplatek za uložení stavebního odpadu z keramických materiálů na skládce (skládkovné)</t>
  </si>
  <si>
    <t>-1929883984</t>
  </si>
  <si>
    <t>101</t>
  </si>
  <si>
    <t>997013805</t>
  </si>
  <si>
    <t>Poplatek za uložení stavebního odpadu z kovu na skládce (skládkovné)</t>
  </si>
  <si>
    <t>263110832</t>
  </si>
  <si>
    <t>102</t>
  </si>
  <si>
    <t>997013811</t>
  </si>
  <si>
    <t>Poplatek za uložení stavebního dřevěného odpadu na skládce (skládkovné)</t>
  </si>
  <si>
    <t>-1780711713</t>
  </si>
  <si>
    <t>103</t>
  </si>
  <si>
    <t>997013814</t>
  </si>
  <si>
    <t>Poplatek za uložení stavebního odpadu z izolačních hmot na skládce (skládkovné)</t>
  </si>
  <si>
    <t>819309627</t>
  </si>
  <si>
    <t>104</t>
  </si>
  <si>
    <t>998017003</t>
  </si>
  <si>
    <t>Přesun hmot s omezením mechanizace pro budovy v do 24 m</t>
  </si>
  <si>
    <t>139646659</t>
  </si>
  <si>
    <t>105</t>
  </si>
  <si>
    <t>711161306</t>
  </si>
  <si>
    <t>Izolace proti zemní vlhkosti stěn foliemi nopovými pro běžné podmínky tl. 0,5 mm šířky 1,0 m</t>
  </si>
  <si>
    <t>1670950179</t>
  </si>
  <si>
    <t>((36,55+14,75+1,3)*2+1,0*14-5,6-3,0-3,8)*0,6</t>
  </si>
  <si>
    <t>106</t>
  </si>
  <si>
    <t>711161336</t>
  </si>
  <si>
    <t>Izolace proti zemní vlhkosti foliemi nopovými vnitřního zdiva nebo stropů s integrovanou mřížkou</t>
  </si>
  <si>
    <t>272392742</t>
  </si>
  <si>
    <t>107</t>
  </si>
  <si>
    <t>711161382</t>
  </si>
  <si>
    <t>Izolace proti zemní vlhkosti foliemi nopovými ukončené horní provětrávací lištou</t>
  </si>
  <si>
    <t>216823150</t>
  </si>
  <si>
    <t>1,95+3,0+3,8                                     "nasávací lišta"</t>
  </si>
  <si>
    <t>1,95+3,0+4,4                                   "odvětrávací lišta"</t>
  </si>
  <si>
    <t>108</t>
  </si>
  <si>
    <t>711193121</t>
  </si>
  <si>
    <t xml:space="preserve">Izolace proti zemní vlhkosti na vodorovné ploše těsnicí kaší </t>
  </si>
  <si>
    <t>189870376</t>
  </si>
  <si>
    <t>109</t>
  </si>
  <si>
    <t>711193131</t>
  </si>
  <si>
    <t xml:space="preserve">Izolace proti zemní vlhkosti na svislé ploše těsnicí kaší </t>
  </si>
  <si>
    <t>-1152144862</t>
  </si>
  <si>
    <t>(5,1+2*1,0)*(24+4)                                         "lodžie"</t>
  </si>
  <si>
    <t>(3,18+0,9+3,52)*3                                        "balkony"</t>
  </si>
  <si>
    <t>fig42*0,1</t>
  </si>
  <si>
    <t>110</t>
  </si>
  <si>
    <t>283552000</t>
  </si>
  <si>
    <t>páska těsnící - 2000D 120 mm x 10 m</t>
  </si>
  <si>
    <t>-1635812225</t>
  </si>
  <si>
    <t>111</t>
  </si>
  <si>
    <t>7117473881</t>
  </si>
  <si>
    <t xml:space="preserve">Izolace proti vodě opracování trubních prostupů horkovodu tmelem přitavením NAIP  </t>
  </si>
  <si>
    <t>-867471169</t>
  </si>
  <si>
    <t>1                                                 "horkovod"</t>
  </si>
  <si>
    <t>112</t>
  </si>
  <si>
    <t>998711103</t>
  </si>
  <si>
    <t>Přesun hmot tonážní pro izolace proti vodě, vlhkosti a plynům v objektech výšky do 60 m</t>
  </si>
  <si>
    <t>-24778210</t>
  </si>
  <si>
    <t>113</t>
  </si>
  <si>
    <t>712300831</t>
  </si>
  <si>
    <t>Odstranění povlakové krytiny střech do 10° jednovrstvé</t>
  </si>
  <si>
    <t>394463526</t>
  </si>
  <si>
    <t>36,55*14,75-1,0*8,15-4,075*1,0-0,125*1,0</t>
  </si>
  <si>
    <t>(36,5+14,25)*2*0,1</t>
  </si>
  <si>
    <t>-5,6*3,3                                  "nástavba"</t>
  </si>
  <si>
    <t>(5,6+3,3)*2*0,3</t>
  </si>
  <si>
    <t>(1,1+1,4)*2*3*0,3                        "VZT"</t>
  </si>
  <si>
    <t>(0,9+1,15)*2*0,3                         "výlez"</t>
  </si>
  <si>
    <t>Mezisoučet                             "S1"</t>
  </si>
  <si>
    <t>114</t>
  </si>
  <si>
    <t>712300845</t>
  </si>
  <si>
    <t>Demontáž ventilační hlavice na ploché střeše sklonu do 10°</t>
  </si>
  <si>
    <t>2025072283</t>
  </si>
  <si>
    <t>115</t>
  </si>
  <si>
    <t>712341559</t>
  </si>
  <si>
    <t>Provedení povlakové krytiny střech do 10° pásy NAIP přitavením v plné ploše</t>
  </si>
  <si>
    <t>1544902667</t>
  </si>
  <si>
    <t>3,025*1,115</t>
  </si>
  <si>
    <t>3,18*(2,065+1,315)/2</t>
  </si>
  <si>
    <t>1,115*0,61/2</t>
  </si>
  <si>
    <t>(3,025+3,035+0,61)*0,2</t>
  </si>
  <si>
    <t>Mezisoučet                             "S2"</t>
  </si>
  <si>
    <t>116</t>
  </si>
  <si>
    <t>628522640</t>
  </si>
  <si>
    <t>pás s modifikovaným asfaltem  40 Special mineral</t>
  </si>
  <si>
    <t>876461439</t>
  </si>
  <si>
    <t>fig53*1,15</t>
  </si>
  <si>
    <t>117</t>
  </si>
  <si>
    <t>712361709</t>
  </si>
  <si>
    <t>Provedení povlakové krytiny střech do 10° fólií lepenou se svařovanými spoji včetně kotvení a prostupů</t>
  </si>
  <si>
    <t>68609021</t>
  </si>
  <si>
    <t>36,81*15,01-0,94*8,15-3,915*0,94-0,125*0,94</t>
  </si>
  <si>
    <t>(35,85+14,05)*2*0,15</t>
  </si>
  <si>
    <t>(1,3+1,6)*2*3*0,3                        "VZT"</t>
  </si>
  <si>
    <t>(1,1+1,35)*2*0,3                         "výlez"</t>
  </si>
  <si>
    <t>3,185*(1,115+0,16)</t>
  </si>
  <si>
    <t>3,18*(2,225+1,475)/2</t>
  </si>
  <si>
    <t>(1,115+0,16)*0,61/2</t>
  </si>
  <si>
    <t>(3,185+3,035+0,61)*0,2</t>
  </si>
  <si>
    <t>118</t>
  </si>
  <si>
    <t>283220020</t>
  </si>
  <si>
    <t>fólie hydroizolační střešní pro renovace  807 tl 2,6 mm š 1300 mm šedá</t>
  </si>
  <si>
    <t>1556917337</t>
  </si>
  <si>
    <t>fig51*1,15</t>
  </si>
  <si>
    <t>fig52*1,15</t>
  </si>
  <si>
    <t>119</t>
  </si>
  <si>
    <t>712363115</t>
  </si>
  <si>
    <t>Provedení povlakové krytiny střech do 10° zaizolování prostupů kruhového průřezu D do 300 mm</t>
  </si>
  <si>
    <t>943598249</t>
  </si>
  <si>
    <t>120</t>
  </si>
  <si>
    <t>562311140</t>
  </si>
  <si>
    <t>vtok střešní pro PVC izolaci pro pochůznou střechu HL62B</t>
  </si>
  <si>
    <t>1650988605</t>
  </si>
  <si>
    <t>121</t>
  </si>
  <si>
    <t>712363302</t>
  </si>
  <si>
    <t>Povlakové krytiny střech do 10° fóliové plechy  délky 2 m koutová lišta vnitřní rš 100 mm</t>
  </si>
  <si>
    <t>265345886</t>
  </si>
  <si>
    <t>(35,85+14,05)*2/2</t>
  </si>
  <si>
    <t>(5,6+3,3)*2/2                        "nástavba"</t>
  </si>
  <si>
    <t>(1,3+1,6)*2*3/2                        "VZT"</t>
  </si>
  <si>
    <t>(1,1+1,35)*2/2                         "výlez"</t>
  </si>
  <si>
    <t>0,05</t>
  </si>
  <si>
    <t>Mezisoučet                     "K4"</t>
  </si>
  <si>
    <t>122</t>
  </si>
  <si>
    <t>712363303</t>
  </si>
  <si>
    <t>Povlakové krytiny střech do 10° fóliové plechy  délky 2 m koutová lišta vnější rš 100 mm</t>
  </si>
  <si>
    <t>1635368369</t>
  </si>
  <si>
    <t>-0,05</t>
  </si>
  <si>
    <t>123</t>
  </si>
  <si>
    <t>712363304</t>
  </si>
  <si>
    <t>Povlakové krytiny střech do 10° fóliové plechy  délky 2 m stěnová lišta vyhnutá rš 100 mm</t>
  </si>
  <si>
    <t>-220921215</t>
  </si>
  <si>
    <t xml:space="preserve">(3,185+3,035+0,61)/2         "napojení S2 na S1"  </t>
  </si>
  <si>
    <t>0,185</t>
  </si>
  <si>
    <t xml:space="preserve">Mezisoučet                      "K5"     </t>
  </si>
  <si>
    <t>124</t>
  </si>
  <si>
    <t>712363307</t>
  </si>
  <si>
    <t>Povlakové krytiny střech do 10° fóliové plechy  délky 2 m okapnice široká rš 250 mm</t>
  </si>
  <si>
    <t>2077551917</t>
  </si>
  <si>
    <t>(1,435+3,185+3,18+2,225)/2</t>
  </si>
  <si>
    <t>-0,013</t>
  </si>
  <si>
    <t>Mezisoučet                                   "K7"</t>
  </si>
  <si>
    <t>125</t>
  </si>
  <si>
    <t>712363308</t>
  </si>
  <si>
    <t>Povlakové krytiny střech do 10° fóliové plechy  délky 2 m závětrná lišta rš 250 mm</t>
  </si>
  <si>
    <t>-1931041542</t>
  </si>
  <si>
    <t>(36,81+15,01)*2/2+0,18                                  "K3"</t>
  </si>
  <si>
    <t>126</t>
  </si>
  <si>
    <t>712391171</t>
  </si>
  <si>
    <t>Provedení povlakové krytiny střech do 10° podkladní textilní vrstvy</t>
  </si>
  <si>
    <t>-1682184419</t>
  </si>
  <si>
    <t>127</t>
  </si>
  <si>
    <t>693111990</t>
  </si>
  <si>
    <t>textilie  73/30 300 g/m2 do š 8,8 m</t>
  </si>
  <si>
    <t>711696590</t>
  </si>
  <si>
    <t>fig51*1,1</t>
  </si>
  <si>
    <t>fig52*1,1</t>
  </si>
  <si>
    <t>fig54*1,1</t>
  </si>
  <si>
    <t>128</t>
  </si>
  <si>
    <t>998712103</t>
  </si>
  <si>
    <t>Přesun hmot tonážní tonážní pro krytiny povlakové v objektech v do 24 m</t>
  </si>
  <si>
    <t>-704767028</t>
  </si>
  <si>
    <t>129</t>
  </si>
  <si>
    <t>713121111</t>
  </si>
  <si>
    <t>Montáž izolace tepelné podlah volně kladenými rohožemi, pásy, dílci, deskami 1 vrstva</t>
  </si>
  <si>
    <t>-1009889267</t>
  </si>
  <si>
    <t>130</t>
  </si>
  <si>
    <t>283764170</t>
  </si>
  <si>
    <t>deska z extrudovaného polystyrénu  XPS 30 SF 50 mm</t>
  </si>
  <si>
    <t>1068270138</t>
  </si>
  <si>
    <t>fig41*1,02</t>
  </si>
  <si>
    <t>131</t>
  </si>
  <si>
    <t>713131121</t>
  </si>
  <si>
    <t>Montáž izolace tepelné stěn přichycením dráty rohoží, pásů, dílců, desek</t>
  </si>
  <si>
    <t>506247652</t>
  </si>
  <si>
    <t>(36,81+15,01)*2*0,23*3</t>
  </si>
  <si>
    <t>Mezisoučet                                 "S1"</t>
  </si>
  <si>
    <t>(1,435+3,185+3,18+2,225)*0,30*2</t>
  </si>
  <si>
    <t>Mezisoučet                                 "S2"</t>
  </si>
  <si>
    <t>Součet                      "vyplnění římsy tepelnou izolací"</t>
  </si>
  <si>
    <t>132</t>
  </si>
  <si>
    <t>631481040</t>
  </si>
  <si>
    <t>deska minerální střešní izolační  600x1200 mm tl. 100 mm</t>
  </si>
  <si>
    <t>1644031507</t>
  </si>
  <si>
    <t>fig62*1,02</t>
  </si>
  <si>
    <t>133</t>
  </si>
  <si>
    <t>713131141</t>
  </si>
  <si>
    <t>Montáž izolace tepelné stěn a základů lepením celoplošně rohoží, pásů, dílců, desek</t>
  </si>
  <si>
    <t>622112790</t>
  </si>
  <si>
    <t>(1,3+1,6)*2*3*0,3                                 "VZT"</t>
  </si>
  <si>
    <t>(1,1+1,35)*2*0,3                                  "výlez"</t>
  </si>
  <si>
    <t>134</t>
  </si>
  <si>
    <t>-124194787</t>
  </si>
  <si>
    <t>fig57*1,02</t>
  </si>
  <si>
    <t>135</t>
  </si>
  <si>
    <t>713140851</t>
  </si>
  <si>
    <t>Odstranění tepelné izolace střech nadstřešní lepené z vláknitých tl do 100 mm</t>
  </si>
  <si>
    <t>-232251898</t>
  </si>
  <si>
    <t>fig55*0,10                                     "10% - odhad výměny TI"</t>
  </si>
  <si>
    <t>fig56*0,10                                     "10% - odhad výměny TI"</t>
  </si>
  <si>
    <t>136</t>
  </si>
  <si>
    <t>713141131</t>
  </si>
  <si>
    <t>Montáž izolace tepelné střech plochých lepené za studena 1 vrstva rohoží, pásů, dílců, desek</t>
  </si>
  <si>
    <t>-489465508</t>
  </si>
  <si>
    <t>137</t>
  </si>
  <si>
    <t>631514970</t>
  </si>
  <si>
    <t>deska minerální izolační střešní  S tl.50 mm</t>
  </si>
  <si>
    <t>-2099703616</t>
  </si>
  <si>
    <t>fig55*0,10*1,02                                     "10% - odhad výměny TI"</t>
  </si>
  <si>
    <t>fig56*0,10*1,02                                     "10% - odhad výměny TI"</t>
  </si>
  <si>
    <t>138</t>
  </si>
  <si>
    <t>713141182</t>
  </si>
  <si>
    <t>Montáž izolace tepelné střech plochých tl přes 170 mm šrouby krajní pole, budova v do 20 m</t>
  </si>
  <si>
    <t>115319583</t>
  </si>
  <si>
    <t>36,05*14,25-1,0*8,15-4,075*1,0-0,125*1,0</t>
  </si>
  <si>
    <t>-5,6*3,3                                          "nástavba"</t>
  </si>
  <si>
    <t>-1,1*1,4*3                                          "VZT"</t>
  </si>
  <si>
    <t>-0,9*1,15                                           "výlez"</t>
  </si>
  <si>
    <t>Mezisoučet                            "S1"</t>
  </si>
  <si>
    <t>3,025*1,275</t>
  </si>
  <si>
    <t>3,18*(2,065+1,475)/2</t>
  </si>
  <si>
    <t>1,275*0,61/2</t>
  </si>
  <si>
    <t>Mezisoučet                            "S2"</t>
  </si>
  <si>
    <t>139</t>
  </si>
  <si>
    <t>283759150</t>
  </si>
  <si>
    <t>deska z pěnového polystyrenu bílá EPS 150 S 1000 x 1000 x 120 mm</t>
  </si>
  <si>
    <t>334079737</t>
  </si>
  <si>
    <t>fig55*2*1,02</t>
  </si>
  <si>
    <t>fig56*2*1,02</t>
  </si>
  <si>
    <t>140</t>
  </si>
  <si>
    <t>713191321</t>
  </si>
  <si>
    <t>Montáž izolace tepelné střech plochých osazení odvětrávacích komínků</t>
  </si>
  <si>
    <t>1231918048</t>
  </si>
  <si>
    <t>30+5</t>
  </si>
  <si>
    <t>141</t>
  </si>
  <si>
    <t>5623105101</t>
  </si>
  <si>
    <t>hlavice odvětrávací PE d = 100 mm - použité</t>
  </si>
  <si>
    <t>-1051492696</t>
  </si>
  <si>
    <t>142</t>
  </si>
  <si>
    <t>562310510</t>
  </si>
  <si>
    <t>hlavice odvětrávací PE d = 100 mm</t>
  </si>
  <si>
    <t>-382381412</t>
  </si>
  <si>
    <t>143</t>
  </si>
  <si>
    <t>998713103</t>
  </si>
  <si>
    <t>Přesun hmot tonážní tonážní pro izolace tepelné v objektech v do 24 m</t>
  </si>
  <si>
    <t>873043244</t>
  </si>
  <si>
    <t>144</t>
  </si>
  <si>
    <t>734419111</t>
  </si>
  <si>
    <t>Montáž teploměrů s ochranným pouzdrem nebo pevným stonkem a jímkou</t>
  </si>
  <si>
    <t>-1043048783</t>
  </si>
  <si>
    <t>16+26*4</t>
  </si>
  <si>
    <t>145</t>
  </si>
  <si>
    <t>388281050</t>
  </si>
  <si>
    <t>rozdělovač topných nákladů RTN 02.0100</t>
  </si>
  <si>
    <t>-619190471</t>
  </si>
  <si>
    <t>146</t>
  </si>
  <si>
    <t>735000912</t>
  </si>
  <si>
    <t>Vyregulování ventilu nebo kohoutu dvojregulačního s termostatickým ovládáním</t>
  </si>
  <si>
    <t>1930414615</t>
  </si>
  <si>
    <t>147</t>
  </si>
  <si>
    <t>735191905</t>
  </si>
  <si>
    <t>Odvzdušnění otopných těles</t>
  </si>
  <si>
    <t>-177878483</t>
  </si>
  <si>
    <t>148</t>
  </si>
  <si>
    <t>7436211101</t>
  </si>
  <si>
    <t>Demontáž drát nebo lano hromosvodné svodové D do 10 mm s podpěrou</t>
  </si>
  <si>
    <t>-260864131</t>
  </si>
  <si>
    <t>(36,8+15,0)*2*2                         "vodorovné vedení"</t>
  </si>
  <si>
    <t>15,0*4                                           "svislé vedení"</t>
  </si>
  <si>
    <t>149</t>
  </si>
  <si>
    <t>743621110</t>
  </si>
  <si>
    <t>Montáž drát nebo lano hromosvodné svodové D do 10 mm s podpěrou</t>
  </si>
  <si>
    <t>-1277173569</t>
  </si>
  <si>
    <t>150</t>
  </si>
  <si>
    <t>354410771</t>
  </si>
  <si>
    <t>drát průměr 8 mm AlMgSi včetně podpěr</t>
  </si>
  <si>
    <t>1173539867</t>
  </si>
  <si>
    <t>151</t>
  </si>
  <si>
    <t>7436311201</t>
  </si>
  <si>
    <t>Montáž anténního stožáru délky do 3 m na konstrukci silikátovou</t>
  </si>
  <si>
    <t>1562635767</t>
  </si>
  <si>
    <t>1                                               "anténní stožár"</t>
  </si>
  <si>
    <t>152</t>
  </si>
  <si>
    <t>3544112401</t>
  </si>
  <si>
    <t xml:space="preserve">anténní stožár Al s rovným koncem  3,0 m </t>
  </si>
  <si>
    <t>1139985603</t>
  </si>
  <si>
    <t>153</t>
  </si>
  <si>
    <t>7474115121</t>
  </si>
  <si>
    <t xml:space="preserve">Demontáž a montáž ovladač tlačítkový zvonkového tabla vestavný </t>
  </si>
  <si>
    <t>599287662</t>
  </si>
  <si>
    <t>1+1+1</t>
  </si>
  <si>
    <t>154</t>
  </si>
  <si>
    <t>7481122111</t>
  </si>
  <si>
    <t xml:space="preserve">Demontáž a montáž svítidlo nástěnné přisazené 1zdroj </t>
  </si>
  <si>
    <t>-2114173762</t>
  </si>
  <si>
    <t>1+1+1+1</t>
  </si>
  <si>
    <t>155</t>
  </si>
  <si>
    <t>7513980621</t>
  </si>
  <si>
    <t>Dmtž, mtž a výměna segmentu ventilátoru na rovné střeše - Z1</t>
  </si>
  <si>
    <t>598502774</t>
  </si>
  <si>
    <t>3                                                "Z1"</t>
  </si>
  <si>
    <t>156</t>
  </si>
  <si>
    <t>762341675</t>
  </si>
  <si>
    <t>Montáž bednění štítových okapových říms z dřevotřískových na pero a drážku</t>
  </si>
  <si>
    <t>1074769124</t>
  </si>
  <si>
    <t>(36,81+15,01)*2*0,5</t>
  </si>
  <si>
    <t>(36,81+15,01)*2*2*0,23*0,33</t>
  </si>
  <si>
    <t>(1,435+3,185+3,18+2,225)*0,5</t>
  </si>
  <si>
    <t>(1,435+3,185+3,18+2,225)*2*0,30*0,22</t>
  </si>
  <si>
    <t>Součet                                     "OSB 22 mm"</t>
  </si>
  <si>
    <t>157</t>
  </si>
  <si>
    <t>762395000</t>
  </si>
  <si>
    <t>Spojovací prostředky pro montáž krovu, bednění, laťování, světlíky, klíny</t>
  </si>
  <si>
    <t>1108123747</t>
  </si>
  <si>
    <t>fig61*0,022</t>
  </si>
  <si>
    <t>158</t>
  </si>
  <si>
    <t>607262850</t>
  </si>
  <si>
    <t>deska dřevoštěpková OSB 3 PD4 broušená 2500x675x22 mm</t>
  </si>
  <si>
    <t>-1982280292</t>
  </si>
  <si>
    <t>fig61*1,10</t>
  </si>
  <si>
    <t>159</t>
  </si>
  <si>
    <t>605141140</t>
  </si>
  <si>
    <t>řezivo jehličnaté,střešní latě impregnované dl 4 - 5 m</t>
  </si>
  <si>
    <t>-418962499</t>
  </si>
  <si>
    <t>(36,81+15,01)*2*2*4*0,23*0,06*0,04</t>
  </si>
  <si>
    <t>(1,435+3,185+3,18+2,225)*2*4*0,30*0,06*0,04</t>
  </si>
  <si>
    <t>Součet                                     "60/40 - rošt"</t>
  </si>
  <si>
    <t>160</t>
  </si>
  <si>
    <t>998762103</t>
  </si>
  <si>
    <t>Přesun hmot tonážní pro kce tesařské v objektech v do 24 m</t>
  </si>
  <si>
    <t>691402106</t>
  </si>
  <si>
    <t>161</t>
  </si>
  <si>
    <t>764312821</t>
  </si>
  <si>
    <t>Demontáž krytina hladká tabule 2000x670 mm sklon do 30° plocha do 25 m2</t>
  </si>
  <si>
    <t>-2142024271</t>
  </si>
  <si>
    <t>10,0                                    "K11"</t>
  </si>
  <si>
    <t>1,2                                      "K12"</t>
  </si>
  <si>
    <t>162</t>
  </si>
  <si>
    <t>764317800</t>
  </si>
  <si>
    <t>Demontáž krytiny hladké střešní železobetonových desek</t>
  </si>
  <si>
    <t>1336773643</t>
  </si>
  <si>
    <t>10,0                                     "střecha S2"</t>
  </si>
  <si>
    <t>163</t>
  </si>
  <si>
    <t>764352810</t>
  </si>
  <si>
    <t>Demontáž žlab podokapní půlkruhový rovný rš 330 mm do 30°</t>
  </si>
  <si>
    <t>-1524175728</t>
  </si>
  <si>
    <t>5,7                                                 "K6"</t>
  </si>
  <si>
    <t>164</t>
  </si>
  <si>
    <t>764359810</t>
  </si>
  <si>
    <t>Demontáž kotlík kónický do 30°</t>
  </si>
  <si>
    <t>-813772561</t>
  </si>
  <si>
    <t>1                                                 "K6"</t>
  </si>
  <si>
    <t>165</t>
  </si>
  <si>
    <t>764391820</t>
  </si>
  <si>
    <t>Demontáž závětrná lišta rš 330 mm do 30°</t>
  </si>
  <si>
    <t>-1488961303</t>
  </si>
  <si>
    <t>(36,71+14,91)*2+0,76                                  "K3"</t>
  </si>
  <si>
    <t>166</t>
  </si>
  <si>
    <t>764410850</t>
  </si>
  <si>
    <t>Demontáž oplechování parapetu rš do 330 mm</t>
  </si>
  <si>
    <t>-305462428</t>
  </si>
  <si>
    <t>2,15*(11+37)</t>
  </si>
  <si>
    <t>1,85*1</t>
  </si>
  <si>
    <t>1,55*7</t>
  </si>
  <si>
    <t>1,25*(20+43)</t>
  </si>
  <si>
    <t>0,95*(12+43)</t>
  </si>
  <si>
    <t>0,85*4</t>
  </si>
  <si>
    <t>Mezisoučet                                "K1"</t>
  </si>
  <si>
    <t>167</t>
  </si>
  <si>
    <t>764421830</t>
  </si>
  <si>
    <t>Demontáž oplechování říms rš do 200 mm</t>
  </si>
  <si>
    <t>-539465332</t>
  </si>
  <si>
    <t>5,1*(24+4)                                         "lodžie"</t>
  </si>
  <si>
    <t>1,85*3                                             "balkony"</t>
  </si>
  <si>
    <t>Mezisoučet                            "K9"</t>
  </si>
  <si>
    <t>168</t>
  </si>
  <si>
    <t>764430810</t>
  </si>
  <si>
    <t>Demontáž oplechování zdí rš do 250 mm</t>
  </si>
  <si>
    <t>1008074400</t>
  </si>
  <si>
    <t>3,36+5,66+3,36                                       "K8"</t>
  </si>
  <si>
    <t>5,1*(24+4)                                                "K10"</t>
  </si>
  <si>
    <t>169</t>
  </si>
  <si>
    <t>764454801</t>
  </si>
  <si>
    <t>Demontáž trouby kruhové průměr 75 a 100 mm</t>
  </si>
  <si>
    <t>-1367458643</t>
  </si>
  <si>
    <t>2,5                                                 "K6"</t>
  </si>
  <si>
    <t>170</t>
  </si>
  <si>
    <t>764456852</t>
  </si>
  <si>
    <t>Demontáž kolen výtokových kruhových průměr 75 a 100 mm</t>
  </si>
  <si>
    <t>319544942</t>
  </si>
  <si>
    <t>171</t>
  </si>
  <si>
    <t>764171310</t>
  </si>
  <si>
    <t>Poplastovaný plech hladká tabule měkká do 30°</t>
  </si>
  <si>
    <t>2144425607</t>
  </si>
  <si>
    <t>172</t>
  </si>
  <si>
    <t>764711115</t>
  </si>
  <si>
    <t>Oplechování parapetu pvc plechem rš 330 mm</t>
  </si>
  <si>
    <t>1006190747</t>
  </si>
  <si>
    <t>pi*0,75+0,044</t>
  </si>
  <si>
    <t>Mezisoučet                                "K2"</t>
  </si>
  <si>
    <t>173</t>
  </si>
  <si>
    <t>764721112</t>
  </si>
  <si>
    <t>Oplechování říms pvc plechem rš 150 mm</t>
  </si>
  <si>
    <t>1998649515</t>
  </si>
  <si>
    <t>174</t>
  </si>
  <si>
    <t>764731113</t>
  </si>
  <si>
    <t>Oplechování zdí pvc plechem rš 300 mm</t>
  </si>
  <si>
    <t>-704284474</t>
  </si>
  <si>
    <t>175</t>
  </si>
  <si>
    <t>764731116</t>
  </si>
  <si>
    <t>Oplechování zdí pvc plechem rš 600 mm</t>
  </si>
  <si>
    <t>1214392551</t>
  </si>
  <si>
    <t>2,6                                                "K13"</t>
  </si>
  <si>
    <t>176</t>
  </si>
  <si>
    <t>764751112</t>
  </si>
  <si>
    <t>Odpadní trouby pvc plech kruhové rovné SROR D 100 mm</t>
  </si>
  <si>
    <t>-966580231</t>
  </si>
  <si>
    <t>177</t>
  </si>
  <si>
    <t>764751142</t>
  </si>
  <si>
    <t>Odpadní trouby pvc plech výtokové koleno UTK D 100 mm</t>
  </si>
  <si>
    <t>-1517192752</t>
  </si>
  <si>
    <t>178</t>
  </si>
  <si>
    <t>764761132</t>
  </si>
  <si>
    <t>Žlaby pvc plech podokapní půlkruhové R velikost 150 mm s háky KFL 35</t>
  </si>
  <si>
    <t>1959388221</t>
  </si>
  <si>
    <t>179</t>
  </si>
  <si>
    <t>764761172</t>
  </si>
  <si>
    <t>Žlaby pvc plech čelo půlkruhové RGT velikost 150 mm</t>
  </si>
  <si>
    <t>-774878412</t>
  </si>
  <si>
    <t>2                                                 "K6"</t>
  </si>
  <si>
    <t>180</t>
  </si>
  <si>
    <t>764761232</t>
  </si>
  <si>
    <t>Žlaby pvc plech kotlík SOK k půlkruhovým žlabům velikost 150 mm</t>
  </si>
  <si>
    <t>1283135022</t>
  </si>
  <si>
    <t>181</t>
  </si>
  <si>
    <t>998764103</t>
  </si>
  <si>
    <t>Přesun hmot tonážní pro konstrukce klempířské v objektech v do 24 m</t>
  </si>
  <si>
    <t>177219706</t>
  </si>
  <si>
    <t>182</t>
  </si>
  <si>
    <t>7651254211</t>
  </si>
  <si>
    <t>Montáž bezpečnostního háku pro plochou betonovou střechu</t>
  </si>
  <si>
    <t>2103218385</t>
  </si>
  <si>
    <t>6                                                           "Z8"</t>
  </si>
  <si>
    <t>183</t>
  </si>
  <si>
    <t>5924405201</t>
  </si>
  <si>
    <t>sada bezpečnostního háku - Z8</t>
  </si>
  <si>
    <t>-991160227</t>
  </si>
  <si>
    <t>184</t>
  </si>
  <si>
    <t>998765103</t>
  </si>
  <si>
    <t>Přesun hmot tonážní pro krytiny skládané v objektech v do 24 m</t>
  </si>
  <si>
    <t>702347246</t>
  </si>
  <si>
    <t>185</t>
  </si>
  <si>
    <t>766621211</t>
  </si>
  <si>
    <t>Montáž oken zdvojených otevíravých výšky do 1,5m s rámem do zdiva</t>
  </si>
  <si>
    <t>1330389728</t>
  </si>
  <si>
    <t>2,1*0,6*11                                   "O1"</t>
  </si>
  <si>
    <t>1,8*0,6*1                                     "O2"</t>
  </si>
  <si>
    <t>0,9*0,9*12                                   "O6"</t>
  </si>
  <si>
    <t>pi*1,5*1,5/4                                 "O9"</t>
  </si>
  <si>
    <t>186</t>
  </si>
  <si>
    <t>766621212</t>
  </si>
  <si>
    <t>Montáž oken zdvojených otevíravých výšky přes 1,5 do 2,5m s rámem do zdiva</t>
  </si>
  <si>
    <t>-702250957</t>
  </si>
  <si>
    <t>1,2*1,6*20                                   "O3"</t>
  </si>
  <si>
    <t>2,1*1,6*37                                   "O4"</t>
  </si>
  <si>
    <t>1,5*1,6*7                                     "O5"</t>
  </si>
  <si>
    <t>(1,2*1,6+0,9*2,5)*43                    "O7"</t>
  </si>
  <si>
    <t>0,9*1,8*4                                     "O8"</t>
  </si>
  <si>
    <t>187</t>
  </si>
  <si>
    <t>611960001</t>
  </si>
  <si>
    <t>Plastová okna a balkonové dveře - O1,2,3,4,5,6,7,8,9</t>
  </si>
  <si>
    <t>2067293617</t>
  </si>
  <si>
    <t>188</t>
  </si>
  <si>
    <t>766629214</t>
  </si>
  <si>
    <t>Příplatek k montáži oken rovné ostění připojovací spára do 15 mm - páska</t>
  </si>
  <si>
    <t>3472506</t>
  </si>
  <si>
    <t>189</t>
  </si>
  <si>
    <t>766694121</t>
  </si>
  <si>
    <t>Montáž parapetních desek dřevěných, laminovaných šířky přes 30 cm délky do 1,0 m</t>
  </si>
  <si>
    <t>-106913157</t>
  </si>
  <si>
    <t>190</t>
  </si>
  <si>
    <t>766694122</t>
  </si>
  <si>
    <t>Montáž parapetních desek dřevěných, laminovaných šířky přes 30 cm délky do 1,6 m</t>
  </si>
  <si>
    <t>-882533139</t>
  </si>
  <si>
    <t>191</t>
  </si>
  <si>
    <t>766694123</t>
  </si>
  <si>
    <t>Montáž parapetních desek dřevěných, laminovaných šířky přes 30 cm délky do 2,6 m</t>
  </si>
  <si>
    <t>1528580893</t>
  </si>
  <si>
    <t>192</t>
  </si>
  <si>
    <t>607941040</t>
  </si>
  <si>
    <t>deska parapetní dřevotřísková vnitřní rš 0,34 m</t>
  </si>
  <si>
    <t>-892322791</t>
  </si>
  <si>
    <t>0,8*4</t>
  </si>
  <si>
    <t>0,9*55</t>
  </si>
  <si>
    <t>1,2*63</t>
  </si>
  <si>
    <t>1,5*7</t>
  </si>
  <si>
    <t>1,8*1</t>
  </si>
  <si>
    <t>2,1*48</t>
  </si>
  <si>
    <t>Mezisoučet                                 "T1"</t>
  </si>
  <si>
    <t>193</t>
  </si>
  <si>
    <t>998766103</t>
  </si>
  <si>
    <t>Přesun hmot tonážní pro konstrukce truhlářské v objektech v do 24 m</t>
  </si>
  <si>
    <t>-1776178134</t>
  </si>
  <si>
    <t>194</t>
  </si>
  <si>
    <t>767161111</t>
  </si>
  <si>
    <t>Montáž zábradlí rovného z trubek do zdi hmotnosti do 20 kg</t>
  </si>
  <si>
    <t>-115732684</t>
  </si>
  <si>
    <t>1,85*3                                                 "Z5"</t>
  </si>
  <si>
    <t>195</t>
  </si>
  <si>
    <t>5539600121</t>
  </si>
  <si>
    <t>Atypická ocelová konstrukce - žárově zinkovaná - Z5</t>
  </si>
  <si>
    <t>kg</t>
  </si>
  <si>
    <t>1725711589</t>
  </si>
  <si>
    <t>132,4                                                "Z5"</t>
  </si>
  <si>
    <t>196</t>
  </si>
  <si>
    <t>767165111</t>
  </si>
  <si>
    <t>Montáž zábradlí rovného madla z trubek nebo tenkostěnných profilů šroubovaného</t>
  </si>
  <si>
    <t>-1179910738</t>
  </si>
  <si>
    <t>2,6                                                   "Z7"</t>
  </si>
  <si>
    <t>197</t>
  </si>
  <si>
    <t>767220120</t>
  </si>
  <si>
    <t>Montáž zábradlí schodišťového hmotnosti do 25 kg z trubek do zdi</t>
  </si>
  <si>
    <t>-1182185783</t>
  </si>
  <si>
    <t>4,39+3,04+1,83                              "Z4"</t>
  </si>
  <si>
    <t>198</t>
  </si>
  <si>
    <t>5539600122</t>
  </si>
  <si>
    <t>Atypická ocelová konstrukce - žárově zinkovaná - Z4</t>
  </si>
  <si>
    <t>-696290884</t>
  </si>
  <si>
    <t>260                                                     "Z4"</t>
  </si>
  <si>
    <t>199</t>
  </si>
  <si>
    <t>7673118211</t>
  </si>
  <si>
    <t>Demontáž průlezu na střechu přes 1 do 1,5 m2</t>
  </si>
  <si>
    <t>472808857</t>
  </si>
  <si>
    <t>1                                          "průlez na střechu"</t>
  </si>
  <si>
    <t>200</t>
  </si>
  <si>
    <t>7673163111</t>
  </si>
  <si>
    <t>Montáž průlezu na střechu přes 1 do 1,5 m2</t>
  </si>
  <si>
    <t>-694089264</t>
  </si>
  <si>
    <t>1                                           "O10 - průlez na střechu"</t>
  </si>
  <si>
    <t>201</t>
  </si>
  <si>
    <t>5624535201</t>
  </si>
  <si>
    <t>průlez na střechu  90 x 115 cm - O10</t>
  </si>
  <si>
    <t>-693724205</t>
  </si>
  <si>
    <t>202</t>
  </si>
  <si>
    <t>767640111</t>
  </si>
  <si>
    <t>Montáž dveří ocelových vchodových jednokřídlových bez nadsvětlíku</t>
  </si>
  <si>
    <t>297829173</t>
  </si>
  <si>
    <t>1                                                   "D2"</t>
  </si>
  <si>
    <t>1                                                   "D3"</t>
  </si>
  <si>
    <t>1                                                   "D4"</t>
  </si>
  <si>
    <t>203</t>
  </si>
  <si>
    <t>553412461</t>
  </si>
  <si>
    <t>dveře hliníkové vchodové jednokřídlové - D2,D3,D4</t>
  </si>
  <si>
    <t>546141243</t>
  </si>
  <si>
    <t>1,04*2,04*1                                "D2"</t>
  </si>
  <si>
    <t>0,94*2,04*1                                "D3"</t>
  </si>
  <si>
    <t xml:space="preserve">1,04*2,04*1                                "D4" </t>
  </si>
  <si>
    <t>204</t>
  </si>
  <si>
    <t>767640222</t>
  </si>
  <si>
    <t>Montáž dveří ocelových vchodových dvoukřídlových s nadsvětlíkem</t>
  </si>
  <si>
    <t>554317621</t>
  </si>
  <si>
    <t>1                                                   "D1"</t>
  </si>
  <si>
    <t>205</t>
  </si>
  <si>
    <t>553413741</t>
  </si>
  <si>
    <t>dveře hliníkové vchodové dvoukřídlové - D1</t>
  </si>
  <si>
    <t>-1445002939</t>
  </si>
  <si>
    <t>1,94*2,42*1                                "D1"</t>
  </si>
  <si>
    <t>206</t>
  </si>
  <si>
    <t>767649196</t>
  </si>
  <si>
    <t>Montáž dveří - krácení dveřního křídla - Z2</t>
  </si>
  <si>
    <t>605688670</t>
  </si>
  <si>
    <t>1                                               "Z2"</t>
  </si>
  <si>
    <t>207</t>
  </si>
  <si>
    <t>7678331001</t>
  </si>
  <si>
    <t>Demontáž a montáž a dodávka žebříku do zdi s bočnicemi s profilové oceli - Z3</t>
  </si>
  <si>
    <t>-1219995754</t>
  </si>
  <si>
    <t>2,3                                             "Z3"</t>
  </si>
  <si>
    <t>208</t>
  </si>
  <si>
    <t>767995114</t>
  </si>
  <si>
    <t>Montáž atypických zámečnických konstrukcí hmotnosti do 50 kg</t>
  </si>
  <si>
    <t>1719259849</t>
  </si>
  <si>
    <t>627,2                                       "Z6"</t>
  </si>
  <si>
    <t>209</t>
  </si>
  <si>
    <t>553960012</t>
  </si>
  <si>
    <t>Atypická ocelová konstrukce - žárově zinkovaná - Z6</t>
  </si>
  <si>
    <t>-1455999930</t>
  </si>
  <si>
    <t>210</t>
  </si>
  <si>
    <t>998767103</t>
  </si>
  <si>
    <t>Přesun hmot tonážní pro zámečnické konstrukce v objektech v do 24 m</t>
  </si>
  <si>
    <t>181272328</t>
  </si>
  <si>
    <t>211</t>
  </si>
  <si>
    <t>771474113</t>
  </si>
  <si>
    <t>Montáž soklíků z dlaždic keramických rovných flexibilní lepidlo v do 120 mm</t>
  </si>
  <si>
    <t>-767762501</t>
  </si>
  <si>
    <t>212</t>
  </si>
  <si>
    <t>771574116</t>
  </si>
  <si>
    <t>Montáž podlah keramických režných hladkých lepených flexibilním lepidlem do 25 ks/m2</t>
  </si>
  <si>
    <t>1787357074</t>
  </si>
  <si>
    <t>213</t>
  </si>
  <si>
    <t>597960001</t>
  </si>
  <si>
    <t xml:space="preserve">Keramická dlažba protiskluzová, mrazuvzdorná </t>
  </si>
  <si>
    <t>-76382200</t>
  </si>
  <si>
    <t>fig41*1,05</t>
  </si>
  <si>
    <t>fig42*0,1*1,05</t>
  </si>
  <si>
    <t>214</t>
  </si>
  <si>
    <t>771579191</t>
  </si>
  <si>
    <t>Příplatek k montáž podlah keramických za plochu do 5 m2</t>
  </si>
  <si>
    <t>1736297936</t>
  </si>
  <si>
    <t>215</t>
  </si>
  <si>
    <t>771591111</t>
  </si>
  <si>
    <t>Podlahy penetrace podkladu</t>
  </si>
  <si>
    <t>199374647</t>
  </si>
  <si>
    <t>216</t>
  </si>
  <si>
    <t>998771103</t>
  </si>
  <si>
    <t>Přesun hmot tonážní pro podlahy z dlaždic v objektech v do 24 m</t>
  </si>
  <si>
    <t>1294790237</t>
  </si>
  <si>
    <t>217</t>
  </si>
  <si>
    <t>777551111</t>
  </si>
  <si>
    <t xml:space="preserve">Podlahy lité tloušťky 5 mm </t>
  </si>
  <si>
    <t>1313280320</t>
  </si>
  <si>
    <t>218</t>
  </si>
  <si>
    <t>631282820</t>
  </si>
  <si>
    <t>tkanina skelná 350 g/m2 š 100 cm</t>
  </si>
  <si>
    <t>1441612946</t>
  </si>
  <si>
    <t>fig41*1,10</t>
  </si>
  <si>
    <t>219</t>
  </si>
  <si>
    <t>777557203</t>
  </si>
  <si>
    <t xml:space="preserve">Podlahy ze stěrky silikátové vyrovnání </t>
  </si>
  <si>
    <t>1218666647</t>
  </si>
  <si>
    <t>220</t>
  </si>
  <si>
    <t>998777103</t>
  </si>
  <si>
    <t>Přesun hmot tonážní pro podlahy lité v objektech v do 24 m</t>
  </si>
  <si>
    <t>1710728572</t>
  </si>
  <si>
    <t>221</t>
  </si>
  <si>
    <t>783221111</t>
  </si>
  <si>
    <t>Nátěry syntetické KDK barva dražší lesklý povrch 1x antikorozní, 1x základní, 1x email</t>
  </si>
  <si>
    <t>245037040</t>
  </si>
  <si>
    <t>0,8*1,8*2                                     "Z2"</t>
  </si>
  <si>
    <t>222</t>
  </si>
  <si>
    <t>783425411</t>
  </si>
  <si>
    <t>Nátěry syntetické potrubí do DN 50 barva dražší lesklý povrch 1x antikorozní, 1x základní, 1x email</t>
  </si>
  <si>
    <t>-86311057</t>
  </si>
  <si>
    <t>223</t>
  </si>
  <si>
    <t>784181101</t>
  </si>
  <si>
    <t>Základní akrylátová jednonásobná penetrace podkladu v místnostech výšky do 3,80m</t>
  </si>
  <si>
    <t>1710851303</t>
  </si>
  <si>
    <t>(2,5+2,35+2,5)*2,72             "zádveří u hlavního vstupu"</t>
  </si>
  <si>
    <t>fig26*0,375</t>
  </si>
  <si>
    <t>224</t>
  </si>
  <si>
    <t>784221101</t>
  </si>
  <si>
    <t>Dvojnásobné bílé malby  ze směsí za sucha dobře otěruvzdorných v místnostech do 3,80 m</t>
  </si>
  <si>
    <t>-457064906</t>
  </si>
  <si>
    <t>225</t>
  </si>
  <si>
    <t>786624111</t>
  </si>
  <si>
    <t>Montáž lamelové žaluzie do oken zdvojených dřevěných otevíravých, sklápěcích a vyklápěcích</t>
  </si>
  <si>
    <t>-1895316920</t>
  </si>
  <si>
    <t>226</t>
  </si>
  <si>
    <t>553462000</t>
  </si>
  <si>
    <t>žaluzie horizontální interiérové</t>
  </si>
  <si>
    <t>2144208198</t>
  </si>
  <si>
    <t>227</t>
  </si>
  <si>
    <t>998786103</t>
  </si>
  <si>
    <t>Přesun hmot tonážní pro čalounické úpravy v objektech v do 24 m</t>
  </si>
  <si>
    <t>740759030</t>
  </si>
  <si>
    <t>228</t>
  </si>
  <si>
    <t>7873272261</t>
  </si>
  <si>
    <t xml:space="preserve">Demontáž a montáž zasklívání střech PC profilem komůrkovým do Al profilu s krycí a přítlačnou lištou </t>
  </si>
  <si>
    <t>2141658774</t>
  </si>
  <si>
    <t>3,0*1,0                                       "markýza nad vstupem na SV"</t>
  </si>
  <si>
    <t>229</t>
  </si>
  <si>
    <t>998787103</t>
  </si>
  <si>
    <t>Přesun hmot tonážní pro zasklívání v objektech v do 24 m</t>
  </si>
  <si>
    <t>855639538</t>
  </si>
  <si>
    <t>2 - Vedlejší a ostatní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</si>
  <si>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</si>
  <si>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</si>
  <si>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</si>
  <si>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</si>
  <si>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</si>
  <si>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</si>
  <si>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</si>
  <si>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</si>
  <si>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</si>
  <si>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</si>
  <si>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010001000</t>
  </si>
  <si>
    <t>Průzkumné, geodetické a projektové práce</t>
  </si>
  <si>
    <t>Kč</t>
  </si>
  <si>
    <t>1024</t>
  </si>
  <si>
    <t>-857415333</t>
  </si>
  <si>
    <t>020001000</t>
  </si>
  <si>
    <t>Příprava staveniště</t>
  </si>
  <si>
    <t>1655564718</t>
  </si>
  <si>
    <t>030001000</t>
  </si>
  <si>
    <t>Zařízení staveniště</t>
  </si>
  <si>
    <t>-2028357770</t>
  </si>
  <si>
    <t>040001000</t>
  </si>
  <si>
    <t>Inženýrská činnost</t>
  </si>
  <si>
    <t>1707844917</t>
  </si>
  <si>
    <t>050001000</t>
  </si>
  <si>
    <t>Finanční náklady</t>
  </si>
  <si>
    <t>-754425500</t>
  </si>
  <si>
    <t>060001000</t>
  </si>
  <si>
    <t>Územní vlivy</t>
  </si>
  <si>
    <t>-1507969693</t>
  </si>
  <si>
    <t>070001000</t>
  </si>
  <si>
    <t>Provozní vlivy</t>
  </si>
  <si>
    <t>751764218</t>
  </si>
  <si>
    <t>080001000</t>
  </si>
  <si>
    <t>Přesun stavebních kapacit</t>
  </si>
  <si>
    <t>-397279820</t>
  </si>
  <si>
    <t>090001000</t>
  </si>
  <si>
    <t>Ostatní náklady</t>
  </si>
  <si>
    <t>-1754044927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</si>
  <si>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</si>
  <si>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</si>
  <si>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</si>
  <si>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</si>
  <si>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</si>
  <si>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</si>
  <si>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</si>
  <si>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</si>
  <si>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</si>
  <si>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</si>
  <si>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</si>
  <si>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</si>
  <si>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</si>
  <si>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</si>
  <si>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</si>
  <si>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</si>
  <si>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</si>
  <si>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</si>
  <si>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</si>
  <si>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</si>
  <si>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</si>
  <si>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</si>
  <si>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</si>
  <si>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</si>
  <si>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</si>
  <si>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</si>
  <si>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</si>
  <si>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</si>
  <si>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</si>
  <si>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</si>
  <si>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</si>
  <si>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</si>
  <si>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</si>
  <si>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</si>
  <si>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</si>
  <si>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</si>
  <si>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</si>
  <si>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</si>
  <si>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</si>
  <si>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</si>
  <si>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</si>
  <si>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</si>
  <si>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</si>
  <si>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</si>
  <si>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</si>
  <si>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</si>
  <si>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</si>
  <si>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</si>
  <si>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</si>
  <si>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</si>
  <si>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</si>
  <si>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</si>
  <si>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</si>
  <si>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</si>
  <si>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</si>
  <si>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</si>
  <si>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</si>
  <si>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</si>
  <si>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</si>
  <si>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</si>
  <si>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</si>
  <si>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</si>
  <si>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</si>
  <si>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</si>
  <si>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</si>
  <si>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</si>
  <si>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</si>
  <si>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</si>
  <si>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</si>
  <si>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</si>
  <si>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</si>
  <si>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</si>
  <si>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</si>
  <si>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</si>
  <si>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</si>
  <si>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</si>
  <si>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</si>
  <si>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</si>
  <si>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</si>
  <si>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</si>
  <si>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</si>
  <si>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</si>
  <si>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</si>
  <si>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</si>
  <si>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</si>
  <si>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</si>
  <si>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</si>
  <si>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</si>
  <si>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</si>
  <si>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</si>
  <si>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</si>
  <si>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</si>
  <si>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</si>
  <si>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</si>
  <si>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</si>
  <si>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</si>
  <si>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</si>
  <si>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</si>
  <si>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</si>
  <si>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</si>
  <si>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</si>
  <si>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</si>
  <si>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</si>
  <si>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</si>
  <si>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</si>
  <si>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</si>
  <si>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</si>
  <si>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</si>
  <si>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</si>
  <si>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</si>
  <si>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</si>
  <si>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</si>
  <si>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</si>
  <si>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</si>
  <si>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</si>
  <si>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</si>
  <si>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</si>
  <si>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</si>
  <si>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</si>
  <si>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</si>
  <si>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</si>
  <si>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</si>
  <si>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</si>
  <si>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</si>
  <si>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</si>
  <si>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</si>
  <si>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</si>
  <si>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</si>
  <si>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</si>
  <si>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</si>
  <si>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</si>
  <si>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</si>
  <si>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</si>
  <si>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</si>
  <si>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</si>
  <si>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</si>
  <si>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</si>
  <si>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</si>
  <si>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</si>
  <si>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</si>
  <si>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</si>
  <si>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</si>
  <si>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</si>
  <si>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</si>
  <si>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</si>
  <si>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</si>
  <si>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</si>
  <si>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</si>
  <si>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</si>
  <si>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</si>
  <si>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</si>
  <si>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</si>
  <si>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</si>
  <si>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</si>
  <si>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</si>
  <si>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</si>
  <si>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</si>
  <si>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</si>
  <si>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</si>
  <si>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</si>
  <si>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</si>
  <si>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</si>
  <si>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</si>
  <si>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</si>
  <si>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</si>
  <si>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</si>
  <si>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</si>
  <si>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</si>
  <si>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</si>
  <si>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</si>
  <si>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ZATEPELNÍ VOŠ a SPŠ, RYCHNOV NAD KNĚŽNOU, U STADIONU 1166 (DM JAVORNICKÁ),
[STAVEBNÍ ÚPRAVY - ZATEPLENÍ OBVODOVÉHO PLÁŠTĚ DOMOVA MLÁDEŽE, JAVORNICKÁ ULICE č.p 1209]</t>
  </si>
  <si>
    <t>VOŠ a SPŠ, U stadionu 1166, 516 01 Rychnov nad Kněžnou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</si>
</sst>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9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30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4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30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9" fillId="0" borderId="34" xfId="0" applyFont="1" applyBorder="1" applyAlignment="1">
      <alignment horizontal="center" vertical="center"/>
    </xf>
    <xf numFmtId="49" fontId="29" fillId="0" borderId="34" xfId="0" applyNumberFormat="1" applyFont="1" applyBorder="1" applyAlignment="1">
      <alignment horizontal="left" vertical="center" wrapText="1"/>
    </xf>
    <xf numFmtId="0" fontId="29" fillId="0" borderId="34" xfId="0" applyFont="1" applyBorder="1" applyAlignment="1">
      <alignment horizontal="center" vertical="center" wrapText="1"/>
    </xf>
    <xf numFmtId="168" fontId="29" fillId="0" borderId="34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30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55" fillId="33" borderId="0" xfId="36" applyFill="1" applyAlignment="1">
      <alignment horizontal="left" vertical="top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4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71" fillId="33" borderId="0" xfId="36" applyFont="1" applyFill="1" applyAlignment="1" applyProtection="1">
      <alignment horizontal="center" vertical="center"/>
      <protection/>
    </xf>
    <xf numFmtId="164" fontId="1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34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/>
    </xf>
    <xf numFmtId="164" fontId="29" fillId="34" borderId="34" xfId="0" applyNumberFormat="1" applyFont="1" applyFill="1" applyBorder="1" applyAlignment="1">
      <alignment horizontal="right" vertical="center"/>
    </xf>
    <xf numFmtId="164" fontId="29" fillId="0" borderId="34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7" fillId="35" borderId="27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164" fontId="2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8827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E296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7494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ROSplusData\System\Temp\rad8827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ROSplusData\System\Temp\radE296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ROSplusData\System\Temp\rad7494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" topLeftCell="A38" activePane="bottomLeft" state="frozen"/>
      <selection pane="topLeft" activeCell="A1" sqref="A1"/>
      <selection pane="bottomLeft" activeCell="Q11" sqref="Q1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0" t="s">
        <v>0</v>
      </c>
      <c r="B1" s="141"/>
      <c r="C1" s="141"/>
      <c r="D1" s="142" t="s">
        <v>1</v>
      </c>
      <c r="E1" s="141"/>
      <c r="F1" s="141"/>
      <c r="G1" s="141"/>
      <c r="H1" s="141"/>
      <c r="I1" s="141"/>
      <c r="J1" s="141"/>
      <c r="K1" s="143" t="s">
        <v>1649</v>
      </c>
      <c r="L1" s="143"/>
      <c r="M1" s="143"/>
      <c r="N1" s="143"/>
      <c r="O1" s="143"/>
      <c r="P1" s="143"/>
      <c r="Q1" s="143"/>
      <c r="R1" s="143"/>
      <c r="S1" s="143"/>
      <c r="T1" s="141"/>
      <c r="U1" s="141"/>
      <c r="V1" s="141"/>
      <c r="W1" s="143" t="s">
        <v>1650</v>
      </c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3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45" t="s">
        <v>5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0" t="s">
        <v>6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9</v>
      </c>
      <c r="BT3" s="6" t="s">
        <v>10</v>
      </c>
    </row>
    <row r="4" spans="2:71" s="2" customFormat="1" ht="37.5" customHeight="1">
      <c r="B4" s="10"/>
      <c r="C4" s="235" t="s">
        <v>11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46"/>
      <c r="AS4" s="12" t="s">
        <v>12</v>
      </c>
      <c r="BE4" s="13" t="s">
        <v>13</v>
      </c>
      <c r="BS4" s="6" t="s">
        <v>14</v>
      </c>
    </row>
    <row r="5" spans="2:71" s="2" customFormat="1" ht="15" customHeight="1">
      <c r="B5" s="10"/>
      <c r="D5" s="14" t="s">
        <v>15</v>
      </c>
      <c r="K5" s="238" t="s">
        <v>16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Q5" s="11"/>
      <c r="BE5" s="247" t="s">
        <v>17</v>
      </c>
      <c r="BS5" s="6" t="s">
        <v>7</v>
      </c>
    </row>
    <row r="6" spans="2:71" s="2" customFormat="1" ht="37.5" customHeight="1">
      <c r="B6" s="10"/>
      <c r="D6" s="16" t="s">
        <v>18</v>
      </c>
      <c r="K6" s="291" t="s">
        <v>1819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Q6" s="11"/>
      <c r="BE6" s="221"/>
      <c r="BS6" s="6" t="s">
        <v>7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221"/>
      <c r="BS7" s="6" t="s">
        <v>9</v>
      </c>
    </row>
    <row r="8" spans="2:71" s="2" customFormat="1" ht="15" customHeight="1">
      <c r="B8" s="10"/>
      <c r="D8" s="17" t="s">
        <v>21</v>
      </c>
      <c r="K8" s="15" t="s">
        <v>22</v>
      </c>
      <c r="AK8" s="17" t="s">
        <v>23</v>
      </c>
      <c r="AN8" s="18" t="s">
        <v>24</v>
      </c>
      <c r="AQ8" s="11"/>
      <c r="BE8" s="221"/>
      <c r="BS8" s="6" t="s">
        <v>25</v>
      </c>
    </row>
    <row r="9" spans="2:71" s="2" customFormat="1" ht="15" customHeight="1">
      <c r="B9" s="10"/>
      <c r="AQ9" s="11"/>
      <c r="BE9" s="221"/>
      <c r="BS9" s="6" t="s">
        <v>26</v>
      </c>
    </row>
    <row r="10" spans="2:71" s="2" customFormat="1" ht="15" customHeight="1">
      <c r="B10" s="10"/>
      <c r="D10" s="17" t="s">
        <v>27</v>
      </c>
      <c r="AK10" s="17" t="s">
        <v>28</v>
      </c>
      <c r="AN10" s="15" t="s">
        <v>29</v>
      </c>
      <c r="AQ10" s="11"/>
      <c r="BE10" s="221"/>
      <c r="BS10" s="6" t="s">
        <v>7</v>
      </c>
    </row>
    <row r="11" spans="2:71" s="2" customFormat="1" ht="19.5" customHeight="1">
      <c r="B11" s="10"/>
      <c r="E11" s="176" t="s">
        <v>1820</v>
      </c>
      <c r="AK11" s="17" t="s">
        <v>30</v>
      </c>
      <c r="AN11" s="15"/>
      <c r="AQ11" s="11"/>
      <c r="BE11" s="221"/>
      <c r="BS11" s="6" t="s">
        <v>7</v>
      </c>
    </row>
    <row r="12" spans="2:71" s="2" customFormat="1" ht="7.5" customHeight="1">
      <c r="B12" s="10"/>
      <c r="AQ12" s="11"/>
      <c r="BE12" s="221"/>
      <c r="BS12" s="6" t="s">
        <v>9</v>
      </c>
    </row>
    <row r="13" spans="2:71" s="2" customFormat="1" ht="15" customHeight="1">
      <c r="B13" s="10"/>
      <c r="D13" s="17" t="s">
        <v>31</v>
      </c>
      <c r="AK13" s="17" t="s">
        <v>28</v>
      </c>
      <c r="AN13" s="19" t="s">
        <v>32</v>
      </c>
      <c r="AQ13" s="11"/>
      <c r="BE13" s="221"/>
      <c r="BS13" s="6" t="s">
        <v>9</v>
      </c>
    </row>
    <row r="14" spans="2:71" s="2" customFormat="1" ht="15.75" customHeight="1">
      <c r="B14" s="10"/>
      <c r="E14" s="248" t="s">
        <v>32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17" t="s">
        <v>30</v>
      </c>
      <c r="AN14" s="19" t="s">
        <v>32</v>
      </c>
      <c r="AQ14" s="11"/>
      <c r="BE14" s="221"/>
      <c r="BS14" s="6" t="s">
        <v>9</v>
      </c>
    </row>
    <row r="15" spans="2:71" s="2" customFormat="1" ht="7.5" customHeight="1">
      <c r="B15" s="10"/>
      <c r="AQ15" s="11"/>
      <c r="BE15" s="221"/>
      <c r="BS15" s="6" t="s">
        <v>3</v>
      </c>
    </row>
    <row r="16" spans="2:71" s="2" customFormat="1" ht="15" customHeight="1">
      <c r="B16" s="10"/>
      <c r="D16" s="17" t="s">
        <v>33</v>
      </c>
      <c r="AK16" s="17" t="s">
        <v>28</v>
      </c>
      <c r="AN16" s="15"/>
      <c r="AQ16" s="11"/>
      <c r="BE16" s="221"/>
      <c r="BS16" s="6" t="s">
        <v>3</v>
      </c>
    </row>
    <row r="17" spans="2:71" s="2" customFormat="1" ht="19.5" customHeight="1">
      <c r="B17" s="10"/>
      <c r="E17" s="15" t="s">
        <v>34</v>
      </c>
      <c r="AK17" s="17" t="s">
        <v>30</v>
      </c>
      <c r="AN17" s="15"/>
      <c r="AQ17" s="11"/>
      <c r="BE17" s="221"/>
      <c r="BS17" s="6" t="s">
        <v>35</v>
      </c>
    </row>
    <row r="18" spans="2:71" s="2" customFormat="1" ht="7.5" customHeight="1">
      <c r="B18" s="10"/>
      <c r="AQ18" s="11"/>
      <c r="BE18" s="221"/>
      <c r="BS18" s="6" t="s">
        <v>9</v>
      </c>
    </row>
    <row r="19" spans="2:71" s="2" customFormat="1" ht="15" customHeight="1">
      <c r="B19" s="10"/>
      <c r="D19" s="17" t="s">
        <v>36</v>
      </c>
      <c r="AQ19" s="11"/>
      <c r="BE19" s="221"/>
      <c r="BS19" s="6" t="s">
        <v>9</v>
      </c>
    </row>
    <row r="20" spans="2:71" s="2" customFormat="1" ht="15.75" customHeight="1">
      <c r="B20" s="10"/>
      <c r="E20" s="249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Q20" s="11"/>
      <c r="BE20" s="221"/>
      <c r="BS20" s="6" t="s">
        <v>35</v>
      </c>
    </row>
    <row r="21" spans="2:57" s="2" customFormat="1" ht="7.5" customHeight="1">
      <c r="B21" s="10"/>
      <c r="AQ21" s="11"/>
      <c r="BE21" s="221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221"/>
    </row>
    <row r="23" spans="2:57" s="6" customFormat="1" ht="27" customHeight="1">
      <c r="B23" s="21"/>
      <c r="D23" s="22" t="s">
        <v>37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50">
        <f>ROUNDUP($AG$50,0)</f>
        <v>0</v>
      </c>
      <c r="AL23" s="251"/>
      <c r="AM23" s="251"/>
      <c r="AN23" s="251"/>
      <c r="AO23" s="251"/>
      <c r="AQ23" s="24"/>
      <c r="BE23" s="236"/>
    </row>
    <row r="24" spans="2:57" s="6" customFormat="1" ht="7.5" customHeight="1">
      <c r="B24" s="21"/>
      <c r="AQ24" s="24"/>
      <c r="BE24" s="236"/>
    </row>
    <row r="25" spans="2:57" s="6" customFormat="1" ht="15" customHeight="1">
      <c r="B25" s="25"/>
      <c r="D25" s="26" t="s">
        <v>38</v>
      </c>
      <c r="F25" s="26" t="s">
        <v>39</v>
      </c>
      <c r="L25" s="242">
        <v>0.21</v>
      </c>
      <c r="M25" s="243"/>
      <c r="N25" s="243"/>
      <c r="O25" s="243"/>
      <c r="T25" s="28" t="s">
        <v>40</v>
      </c>
      <c r="W25" s="244">
        <f>ROUNDUP($AZ$50,0)</f>
        <v>0</v>
      </c>
      <c r="X25" s="243"/>
      <c r="Y25" s="243"/>
      <c r="Z25" s="243"/>
      <c r="AA25" s="243"/>
      <c r="AB25" s="243"/>
      <c r="AC25" s="243"/>
      <c r="AD25" s="243"/>
      <c r="AE25" s="243"/>
      <c r="AK25" s="244">
        <f>ROUNDUP($AV$50,0)</f>
        <v>0</v>
      </c>
      <c r="AL25" s="243"/>
      <c r="AM25" s="243"/>
      <c r="AN25" s="243"/>
      <c r="AO25" s="243"/>
      <c r="AQ25" s="29"/>
      <c r="BE25" s="243"/>
    </row>
    <row r="26" spans="2:57" s="6" customFormat="1" ht="15" customHeight="1">
      <c r="B26" s="25"/>
      <c r="F26" s="26" t="s">
        <v>41</v>
      </c>
      <c r="L26" s="242">
        <v>0.15</v>
      </c>
      <c r="M26" s="243"/>
      <c r="N26" s="243"/>
      <c r="O26" s="243"/>
      <c r="T26" s="28" t="s">
        <v>40</v>
      </c>
      <c r="W26" s="244">
        <f>ROUNDUP($BA$50,0)</f>
        <v>0</v>
      </c>
      <c r="X26" s="243"/>
      <c r="Y26" s="243"/>
      <c r="Z26" s="243"/>
      <c r="AA26" s="243"/>
      <c r="AB26" s="243"/>
      <c r="AC26" s="243"/>
      <c r="AD26" s="243"/>
      <c r="AE26" s="243"/>
      <c r="AK26" s="244">
        <f>ROUNDUP($AW$50,0)</f>
        <v>0</v>
      </c>
      <c r="AL26" s="243"/>
      <c r="AM26" s="243"/>
      <c r="AN26" s="243"/>
      <c r="AO26" s="243"/>
      <c r="AQ26" s="29"/>
      <c r="BE26" s="243"/>
    </row>
    <row r="27" spans="2:57" s="6" customFormat="1" ht="15" customHeight="1" hidden="1">
      <c r="B27" s="25"/>
      <c r="F27" s="26" t="s">
        <v>42</v>
      </c>
      <c r="L27" s="242">
        <v>0.21</v>
      </c>
      <c r="M27" s="243"/>
      <c r="N27" s="243"/>
      <c r="O27" s="243"/>
      <c r="T27" s="28" t="s">
        <v>40</v>
      </c>
      <c r="W27" s="244">
        <f>ROUNDUP($BB$50,0)</f>
        <v>0</v>
      </c>
      <c r="X27" s="243"/>
      <c r="Y27" s="243"/>
      <c r="Z27" s="243"/>
      <c r="AA27" s="243"/>
      <c r="AB27" s="243"/>
      <c r="AC27" s="243"/>
      <c r="AD27" s="243"/>
      <c r="AE27" s="243"/>
      <c r="AK27" s="244">
        <v>0</v>
      </c>
      <c r="AL27" s="243"/>
      <c r="AM27" s="243"/>
      <c r="AN27" s="243"/>
      <c r="AO27" s="243"/>
      <c r="AQ27" s="29"/>
      <c r="BE27" s="243"/>
    </row>
    <row r="28" spans="2:57" s="6" customFormat="1" ht="15" customHeight="1" hidden="1">
      <c r="B28" s="25"/>
      <c r="F28" s="26" t="s">
        <v>43</v>
      </c>
      <c r="L28" s="242">
        <v>0.15</v>
      </c>
      <c r="M28" s="243"/>
      <c r="N28" s="243"/>
      <c r="O28" s="243"/>
      <c r="T28" s="28" t="s">
        <v>40</v>
      </c>
      <c r="W28" s="244">
        <f>ROUNDUP($BC$50,0)</f>
        <v>0</v>
      </c>
      <c r="X28" s="243"/>
      <c r="Y28" s="243"/>
      <c r="Z28" s="243"/>
      <c r="AA28" s="243"/>
      <c r="AB28" s="243"/>
      <c r="AC28" s="243"/>
      <c r="AD28" s="243"/>
      <c r="AE28" s="243"/>
      <c r="AK28" s="244">
        <v>0</v>
      </c>
      <c r="AL28" s="243"/>
      <c r="AM28" s="243"/>
      <c r="AN28" s="243"/>
      <c r="AO28" s="243"/>
      <c r="AQ28" s="29"/>
      <c r="BE28" s="243"/>
    </row>
    <row r="29" spans="2:57" s="6" customFormat="1" ht="15" customHeight="1" hidden="1">
      <c r="B29" s="25"/>
      <c r="F29" s="26" t="s">
        <v>44</v>
      </c>
      <c r="L29" s="242">
        <v>0</v>
      </c>
      <c r="M29" s="243"/>
      <c r="N29" s="243"/>
      <c r="O29" s="243"/>
      <c r="T29" s="28" t="s">
        <v>40</v>
      </c>
      <c r="W29" s="244">
        <f>ROUNDUP($BD$50,0)</f>
        <v>0</v>
      </c>
      <c r="X29" s="243"/>
      <c r="Y29" s="243"/>
      <c r="Z29" s="243"/>
      <c r="AA29" s="243"/>
      <c r="AB29" s="243"/>
      <c r="AC29" s="243"/>
      <c r="AD29" s="243"/>
      <c r="AE29" s="243"/>
      <c r="AK29" s="244">
        <v>0</v>
      </c>
      <c r="AL29" s="243"/>
      <c r="AM29" s="243"/>
      <c r="AN29" s="243"/>
      <c r="AO29" s="243"/>
      <c r="AQ29" s="29"/>
      <c r="BE29" s="243"/>
    </row>
    <row r="30" spans="2:57" s="6" customFormat="1" ht="7.5" customHeight="1">
      <c r="B30" s="21"/>
      <c r="AQ30" s="24"/>
      <c r="BE30" s="236"/>
    </row>
    <row r="31" spans="2:57" s="6" customFormat="1" ht="27" customHeight="1">
      <c r="B31" s="21"/>
      <c r="C31" s="30"/>
      <c r="D31" s="31" t="s">
        <v>45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 t="s">
        <v>46</v>
      </c>
      <c r="U31" s="32"/>
      <c r="V31" s="32"/>
      <c r="W31" s="32"/>
      <c r="X31" s="232" t="s">
        <v>47</v>
      </c>
      <c r="Y31" s="229"/>
      <c r="Z31" s="229"/>
      <c r="AA31" s="229"/>
      <c r="AB31" s="229"/>
      <c r="AC31" s="32"/>
      <c r="AD31" s="32"/>
      <c r="AE31" s="32"/>
      <c r="AF31" s="32"/>
      <c r="AG31" s="32"/>
      <c r="AH31" s="32"/>
      <c r="AI31" s="32"/>
      <c r="AJ31" s="32"/>
      <c r="AK31" s="233">
        <f>ROUNDUP(SUM($AK$23:$AK$29),0)</f>
        <v>0</v>
      </c>
      <c r="AL31" s="229"/>
      <c r="AM31" s="229"/>
      <c r="AN31" s="229"/>
      <c r="AO31" s="234"/>
      <c r="AP31" s="30"/>
      <c r="AQ31" s="34"/>
      <c r="BE31" s="236"/>
    </row>
    <row r="32" spans="2:57" s="6" customFormat="1" ht="7.5" customHeight="1">
      <c r="B32" s="21"/>
      <c r="AQ32" s="24"/>
      <c r="BE32" s="236"/>
    </row>
    <row r="33" spans="2:43" s="6" customFormat="1" ht="7.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7"/>
    </row>
    <row r="37" spans="2:44" s="6" customFormat="1" ht="7.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1"/>
    </row>
    <row r="38" spans="2:44" s="6" customFormat="1" ht="37.5" customHeight="1">
      <c r="B38" s="21"/>
      <c r="C38" s="235" t="s">
        <v>48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1"/>
    </row>
    <row r="39" spans="2:44" s="6" customFormat="1" ht="7.5" customHeight="1">
      <c r="B39" s="21"/>
      <c r="AR39" s="21"/>
    </row>
    <row r="40" spans="2:44" s="15" customFormat="1" ht="15" customHeight="1">
      <c r="B40" s="40"/>
      <c r="C40" s="17" t="s">
        <v>15</v>
      </c>
      <c r="L40" s="15" t="str">
        <f>$K$5</f>
        <v>Mysak40</v>
      </c>
      <c r="AR40" s="40"/>
    </row>
    <row r="41" spans="2:44" s="41" customFormat="1" ht="37.5" customHeight="1">
      <c r="B41" s="42"/>
      <c r="C41" s="41" t="s">
        <v>18</v>
      </c>
      <c r="L41" s="292" t="str">
        <f>$K$6</f>
        <v>ZATEPELNÍ VOŠ a SPŠ, RYCHNOV NAD KNĚŽNOU, U STADIONU 1166 (DM JAVORNICKÁ),
[STAVEBNÍ ÚPRAVY - ZATEPLENÍ OBVODOVÉHO PLÁŠTĚ DOMOVA MLÁDEŽE, JAVORNICKÁ ULICE č.p 1209]</v>
      </c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R41" s="42"/>
    </row>
    <row r="42" spans="2:44" s="6" customFormat="1" ht="7.5" customHeight="1">
      <c r="B42" s="21"/>
      <c r="AR42" s="21"/>
    </row>
    <row r="43" spans="2:44" s="6" customFormat="1" ht="15.75" customHeight="1">
      <c r="B43" s="21"/>
      <c r="C43" s="17" t="s">
        <v>21</v>
      </c>
      <c r="L43" s="43" t="str">
        <f>IF($K$8="","",$K$8)</f>
        <v>Rychnov nad Kněžnou</v>
      </c>
      <c r="AI43" s="17" t="s">
        <v>23</v>
      </c>
      <c r="AM43" s="44" t="str">
        <f>IF($AN$8="","",$AN$8)</f>
        <v>11.04.2014</v>
      </c>
      <c r="AR43" s="21"/>
    </row>
    <row r="44" spans="2:44" s="6" customFormat="1" ht="7.5" customHeight="1">
      <c r="B44" s="21"/>
      <c r="AR44" s="21"/>
    </row>
    <row r="45" spans="2:56" s="6" customFormat="1" ht="18.75" customHeight="1">
      <c r="B45" s="21"/>
      <c r="C45" s="17" t="s">
        <v>27</v>
      </c>
      <c r="L45" s="15" t="str">
        <f>IF($E$11="","",$E$11)</f>
        <v>VOŠ a SPŠ, U stadionu 1166, 516 01 Rychnov nad Kněžnou</v>
      </c>
      <c r="AI45" s="17" t="s">
        <v>33</v>
      </c>
      <c r="AM45" s="238" t="str">
        <f>IF($E$17="","",$E$17)</f>
        <v>ing. Oldřich Barvíř, Hradec Králové</v>
      </c>
      <c r="AN45" s="236"/>
      <c r="AO45" s="236"/>
      <c r="AP45" s="236"/>
      <c r="AR45" s="21"/>
      <c r="AS45" s="239" t="s">
        <v>49</v>
      </c>
      <c r="AT45" s="240"/>
      <c r="AU45" s="45"/>
      <c r="AV45" s="45"/>
      <c r="AW45" s="45"/>
      <c r="AX45" s="45"/>
      <c r="AY45" s="45"/>
      <c r="AZ45" s="45"/>
      <c r="BA45" s="45"/>
      <c r="BB45" s="45"/>
      <c r="BC45" s="45"/>
      <c r="BD45" s="46"/>
    </row>
    <row r="46" spans="2:56" s="6" customFormat="1" ht="15.75" customHeight="1">
      <c r="B46" s="21"/>
      <c r="C46" s="17" t="s">
        <v>31</v>
      </c>
      <c r="L46" s="15">
        <f>IF($E$14="Vyplň údaj","",$E$14)</f>
      </c>
      <c r="AR46" s="21"/>
      <c r="AS46" s="241"/>
      <c r="AT46" s="236"/>
      <c r="BD46" s="47"/>
    </row>
    <row r="47" spans="2:56" s="6" customFormat="1" ht="12" customHeight="1">
      <c r="B47" s="21"/>
      <c r="AR47" s="21"/>
      <c r="AS47" s="241"/>
      <c r="AT47" s="236"/>
      <c r="BD47" s="47"/>
    </row>
    <row r="48" spans="2:57" s="6" customFormat="1" ht="30" customHeight="1">
      <c r="B48" s="21"/>
      <c r="C48" s="228" t="s">
        <v>50</v>
      </c>
      <c r="D48" s="229"/>
      <c r="E48" s="229"/>
      <c r="F48" s="229"/>
      <c r="G48" s="229"/>
      <c r="H48" s="32"/>
      <c r="I48" s="230" t="s">
        <v>51</v>
      </c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31" t="s">
        <v>52</v>
      </c>
      <c r="AH48" s="229"/>
      <c r="AI48" s="229"/>
      <c r="AJ48" s="229"/>
      <c r="AK48" s="229"/>
      <c r="AL48" s="229"/>
      <c r="AM48" s="229"/>
      <c r="AN48" s="230" t="s">
        <v>53</v>
      </c>
      <c r="AO48" s="229"/>
      <c r="AP48" s="229"/>
      <c r="AQ48" s="48" t="s">
        <v>54</v>
      </c>
      <c r="AR48" s="21"/>
      <c r="AS48" s="49" t="s">
        <v>55</v>
      </c>
      <c r="AT48" s="50" t="s">
        <v>56</v>
      </c>
      <c r="AU48" s="50" t="s">
        <v>57</v>
      </c>
      <c r="AV48" s="50" t="s">
        <v>58</v>
      </c>
      <c r="AW48" s="50" t="s">
        <v>59</v>
      </c>
      <c r="AX48" s="50" t="s">
        <v>60</v>
      </c>
      <c r="AY48" s="50" t="s">
        <v>61</v>
      </c>
      <c r="AZ48" s="50" t="s">
        <v>62</v>
      </c>
      <c r="BA48" s="50" t="s">
        <v>63</v>
      </c>
      <c r="BB48" s="50" t="s">
        <v>64</v>
      </c>
      <c r="BC48" s="50" t="s">
        <v>65</v>
      </c>
      <c r="BD48" s="51" t="s">
        <v>66</v>
      </c>
      <c r="BE48" s="52"/>
    </row>
    <row r="49" spans="2:56" s="6" customFormat="1" ht="12" customHeight="1">
      <c r="B49" s="21"/>
      <c r="AR49" s="21"/>
      <c r="AS49" s="53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6"/>
    </row>
    <row r="50" spans="2:76" s="41" customFormat="1" ht="33" customHeight="1">
      <c r="B50" s="42"/>
      <c r="C50" s="54" t="s">
        <v>67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226">
        <f>ROUNDUP(SUM($AG$51:$AG$52),0)</f>
        <v>0</v>
      </c>
      <c r="AH50" s="227"/>
      <c r="AI50" s="227"/>
      <c r="AJ50" s="227"/>
      <c r="AK50" s="227"/>
      <c r="AL50" s="227"/>
      <c r="AM50" s="227"/>
      <c r="AN50" s="226">
        <f>ROUNDUP(SUM($AG$50,$AT$50),0)</f>
        <v>0</v>
      </c>
      <c r="AO50" s="227"/>
      <c r="AP50" s="227"/>
      <c r="AQ50" s="55"/>
      <c r="AR50" s="42"/>
      <c r="AS50" s="56">
        <f>ROUNDUP(SUM($AS$51:$AS$52),0)</f>
        <v>0</v>
      </c>
      <c r="AT50" s="57">
        <f>ROUNDUP(SUM($AV$50:$AW$50),0)</f>
        <v>0</v>
      </c>
      <c r="AU50" s="58">
        <f>ROUNDUP(SUM($AU$51:$AU$52),5)</f>
        <v>0</v>
      </c>
      <c r="AV50" s="57">
        <f>ROUNDUP($AZ$50*$L$25,0)</f>
        <v>0</v>
      </c>
      <c r="AW50" s="57">
        <f>ROUNDUP($BA$50*$L$26,0)</f>
        <v>0</v>
      </c>
      <c r="AX50" s="57">
        <f>ROUNDUP($BB$50*$L$25,0)</f>
        <v>0</v>
      </c>
      <c r="AY50" s="57">
        <f>ROUNDUP($BC$50*$L$26,0)</f>
        <v>0</v>
      </c>
      <c r="AZ50" s="57">
        <f>ROUNDUP(SUM($AZ$51:$AZ$52),0)</f>
        <v>0</v>
      </c>
      <c r="BA50" s="57">
        <f>ROUNDUP(SUM($BA$51:$BA$52),0)</f>
        <v>0</v>
      </c>
      <c r="BB50" s="57">
        <f>ROUNDUP(SUM($BB$51:$BB$52),0)</f>
        <v>0</v>
      </c>
      <c r="BC50" s="57">
        <f>ROUNDUP(SUM($BC$51:$BC$52),0)</f>
        <v>0</v>
      </c>
      <c r="BD50" s="59">
        <f>ROUNDUP(SUM($BD$51:$BD$52),0)</f>
        <v>0</v>
      </c>
      <c r="BS50" s="41" t="s">
        <v>68</v>
      </c>
      <c r="BT50" s="41" t="s">
        <v>69</v>
      </c>
      <c r="BU50" s="60" t="s">
        <v>70</v>
      </c>
      <c r="BV50" s="41" t="s">
        <v>71</v>
      </c>
      <c r="BW50" s="41" t="s">
        <v>4</v>
      </c>
      <c r="BX50" s="41" t="s">
        <v>72</v>
      </c>
    </row>
    <row r="51" spans="1:91" s="61" customFormat="1" ht="28.5" customHeight="1">
      <c r="A51" s="139" t="s">
        <v>1651</v>
      </c>
      <c r="B51" s="62"/>
      <c r="C51" s="63"/>
      <c r="D51" s="224" t="s">
        <v>9</v>
      </c>
      <c r="E51" s="225"/>
      <c r="F51" s="225"/>
      <c r="G51" s="225"/>
      <c r="H51" s="225"/>
      <c r="I51" s="63"/>
      <c r="J51" s="224" t="s">
        <v>73</v>
      </c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2">
        <f>'1 - Zateplení VOŠ a SPŠ, ...'!$M$25</f>
        <v>0</v>
      </c>
      <c r="AH51" s="223"/>
      <c r="AI51" s="223"/>
      <c r="AJ51" s="223"/>
      <c r="AK51" s="223"/>
      <c r="AL51" s="223"/>
      <c r="AM51" s="223"/>
      <c r="AN51" s="222">
        <f>ROUNDUP(SUM($AG$51,$AT$51),0)</f>
        <v>0</v>
      </c>
      <c r="AO51" s="223"/>
      <c r="AP51" s="223"/>
      <c r="AQ51" s="64" t="s">
        <v>74</v>
      </c>
      <c r="AR51" s="62"/>
      <c r="AS51" s="65">
        <v>0</v>
      </c>
      <c r="AT51" s="66">
        <f>ROUNDUP(SUM($AV$51:$AW$51),0)</f>
        <v>0</v>
      </c>
      <c r="AU51" s="67">
        <f>'1 - Zateplení VOŠ a SPŠ, ...'!$W$98</f>
        <v>0</v>
      </c>
      <c r="AV51" s="66">
        <f>'1 - Zateplení VOŠ a SPŠ, ...'!$M$27</f>
        <v>0</v>
      </c>
      <c r="AW51" s="66">
        <f>'1 - Zateplení VOŠ a SPŠ, ...'!$M$28</f>
        <v>0</v>
      </c>
      <c r="AX51" s="66">
        <f>'1 - Zateplení VOŠ a SPŠ, ...'!$M$29</f>
        <v>0</v>
      </c>
      <c r="AY51" s="66">
        <f>'1 - Zateplení VOŠ a SPŠ, ...'!$M$30</f>
        <v>0</v>
      </c>
      <c r="AZ51" s="66">
        <f>'1 - Zateplení VOŠ a SPŠ, ...'!$H$27</f>
        <v>0</v>
      </c>
      <c r="BA51" s="66">
        <f>'1 - Zateplení VOŠ a SPŠ, ...'!$H$28</f>
        <v>0</v>
      </c>
      <c r="BB51" s="66">
        <f>'1 - Zateplení VOŠ a SPŠ, ...'!$H$29</f>
        <v>0</v>
      </c>
      <c r="BC51" s="66">
        <f>'1 - Zateplení VOŠ a SPŠ, ...'!$H$30</f>
        <v>0</v>
      </c>
      <c r="BD51" s="68">
        <f>'1 - Zateplení VOŠ a SPŠ, ...'!$H$31</f>
        <v>0</v>
      </c>
      <c r="BT51" s="61" t="s">
        <v>9</v>
      </c>
      <c r="BV51" s="61" t="s">
        <v>71</v>
      </c>
      <c r="BW51" s="61" t="s">
        <v>75</v>
      </c>
      <c r="BX51" s="61" t="s">
        <v>4</v>
      </c>
      <c r="CL51" s="61" t="s">
        <v>76</v>
      </c>
      <c r="CM51" s="61" t="s">
        <v>77</v>
      </c>
    </row>
    <row r="52" spans="1:91" s="61" customFormat="1" ht="28.5" customHeight="1">
      <c r="A52" s="139" t="s">
        <v>1651</v>
      </c>
      <c r="B52" s="62"/>
      <c r="C52" s="63"/>
      <c r="D52" s="224" t="s">
        <v>77</v>
      </c>
      <c r="E52" s="225"/>
      <c r="F52" s="225"/>
      <c r="G52" s="225"/>
      <c r="H52" s="225"/>
      <c r="I52" s="63"/>
      <c r="J52" s="224" t="s">
        <v>78</v>
      </c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2">
        <f>'2 - Vedlejší a ostatní ná...'!$M$25</f>
        <v>0</v>
      </c>
      <c r="AH52" s="223"/>
      <c r="AI52" s="223"/>
      <c r="AJ52" s="223"/>
      <c r="AK52" s="223"/>
      <c r="AL52" s="223"/>
      <c r="AM52" s="223"/>
      <c r="AN52" s="222">
        <f>ROUNDUP(SUM($AG$52,$AT$52),0)</f>
        <v>0</v>
      </c>
      <c r="AO52" s="223"/>
      <c r="AP52" s="223"/>
      <c r="AQ52" s="64" t="s">
        <v>74</v>
      </c>
      <c r="AR52" s="62"/>
      <c r="AS52" s="69">
        <v>0</v>
      </c>
      <c r="AT52" s="70">
        <f>ROUNDUP(SUM($AV$52:$AW$52),0)</f>
        <v>0</v>
      </c>
      <c r="AU52" s="71">
        <f>'2 - Vedlejší a ostatní ná...'!$W$79</f>
        <v>0</v>
      </c>
      <c r="AV52" s="70">
        <f>'2 - Vedlejší a ostatní ná...'!$M$27</f>
        <v>0</v>
      </c>
      <c r="AW52" s="70">
        <f>'2 - Vedlejší a ostatní ná...'!$M$28</f>
        <v>0</v>
      </c>
      <c r="AX52" s="70">
        <f>'2 - Vedlejší a ostatní ná...'!$M$29</f>
        <v>0</v>
      </c>
      <c r="AY52" s="70">
        <f>'2 - Vedlejší a ostatní ná...'!$M$30</f>
        <v>0</v>
      </c>
      <c r="AZ52" s="70">
        <f>'2 - Vedlejší a ostatní ná...'!$H$27</f>
        <v>0</v>
      </c>
      <c r="BA52" s="70">
        <f>'2 - Vedlejší a ostatní ná...'!$H$28</f>
        <v>0</v>
      </c>
      <c r="BB52" s="70">
        <f>'2 - Vedlejší a ostatní ná...'!$H$29</f>
        <v>0</v>
      </c>
      <c r="BC52" s="70">
        <f>'2 - Vedlejší a ostatní ná...'!$H$30</f>
        <v>0</v>
      </c>
      <c r="BD52" s="72">
        <f>'2 - Vedlejší a ostatní ná...'!$H$31</f>
        <v>0</v>
      </c>
      <c r="BT52" s="61" t="s">
        <v>9</v>
      </c>
      <c r="BV52" s="61" t="s">
        <v>71</v>
      </c>
      <c r="BW52" s="61" t="s">
        <v>79</v>
      </c>
      <c r="BX52" s="61" t="s">
        <v>4</v>
      </c>
      <c r="CL52" s="61" t="s">
        <v>76</v>
      </c>
      <c r="CM52" s="61" t="s">
        <v>77</v>
      </c>
    </row>
    <row r="53" spans="2:44" s="6" customFormat="1" ht="30.75" customHeight="1">
      <c r="B53" s="21"/>
      <c r="AR53" s="21"/>
    </row>
    <row r="54" spans="2:44" s="6" customFormat="1" ht="7.5" customHeight="1"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21"/>
    </row>
  </sheetData>
  <sheetProtection/>
  <mergeCells count="44">
    <mergeCell ref="C2:AQ2"/>
    <mergeCell ref="C4:AQ4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S45:AT47"/>
    <mergeCell ref="L28:O28"/>
    <mergeCell ref="W28:AE28"/>
    <mergeCell ref="AK28:AO28"/>
    <mergeCell ref="L29:O29"/>
    <mergeCell ref="W29:AE29"/>
    <mergeCell ref="AK29:AO29"/>
    <mergeCell ref="AN48:AP48"/>
    <mergeCell ref="AN51:AP51"/>
    <mergeCell ref="AG51:AM51"/>
    <mergeCell ref="D51:H51"/>
    <mergeCell ref="J51:AF51"/>
    <mergeCell ref="X31:AB31"/>
    <mergeCell ref="AK31:AO31"/>
    <mergeCell ref="C38:AQ38"/>
    <mergeCell ref="L41:AO41"/>
    <mergeCell ref="AM45:AP45"/>
    <mergeCell ref="AR2:BE2"/>
    <mergeCell ref="AN52:AP52"/>
    <mergeCell ref="AG52:AM52"/>
    <mergeCell ref="D52:H52"/>
    <mergeCell ref="J52:AF52"/>
    <mergeCell ref="AG50:AM50"/>
    <mergeCell ref="AN50:AP50"/>
    <mergeCell ref="C48:G48"/>
    <mergeCell ref="I48:AF48"/>
    <mergeCell ref="AG48:AM48"/>
  </mergeCells>
  <hyperlinks>
    <hyperlink ref="K1:S1" location="C2" tooltip="Rekapitulace stavby" display="1) Rekapitulace stavby"/>
    <hyperlink ref="W1:AI1" location="C50" tooltip="Rekapitulace objektů stavby a soupisů prací" display="2) Rekapitulace objektů stavby a soupisů prací"/>
    <hyperlink ref="A51" location="'1 - Zateplení VOŠ a SPŠ, ...'!C2" tooltip="1 - Zateplení VOŠ a SPŠ, ..." display="/"/>
    <hyperlink ref="A52" location="'2 - Vedlejší a ostatní ná...'!C2" tooltip="2 - Vedlejší a ostatní ná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2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0"/>
  <sheetViews>
    <sheetView showGridLines="0" zoomScalePageLayoutView="0" workbookViewId="0" topLeftCell="A1">
      <pane ySplit="1" topLeftCell="A52" activePane="bottomLeft" state="frozen"/>
      <selection pane="topLeft" activeCell="A1" sqref="A1"/>
      <selection pane="bottomLeft" activeCell="E10" sqref="E1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1652</v>
      </c>
      <c r="G1" s="143"/>
      <c r="H1" s="254" t="s">
        <v>1653</v>
      </c>
      <c r="I1" s="254"/>
      <c r="J1" s="254"/>
      <c r="K1" s="254"/>
      <c r="L1" s="143" t="s">
        <v>1654</v>
      </c>
      <c r="M1" s="143"/>
      <c r="N1" s="141"/>
      <c r="O1" s="142" t="s">
        <v>80</v>
      </c>
      <c r="P1" s="141"/>
      <c r="Q1" s="141"/>
      <c r="R1" s="141"/>
      <c r="S1" s="143" t="s">
        <v>1655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45" t="s">
        <v>5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0" t="s">
        <v>6</v>
      </c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2" t="s">
        <v>75</v>
      </c>
      <c r="AZ2" s="6" t="s">
        <v>81</v>
      </c>
      <c r="BA2" s="6" t="s">
        <v>82</v>
      </c>
      <c r="BB2" s="6" t="s">
        <v>83</v>
      </c>
      <c r="BC2" s="6" t="s">
        <v>84</v>
      </c>
      <c r="BD2" s="6" t="s">
        <v>77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  <c r="AZ3" s="6" t="s">
        <v>85</v>
      </c>
      <c r="BA3" s="6" t="s">
        <v>86</v>
      </c>
      <c r="BB3" s="6" t="s">
        <v>83</v>
      </c>
      <c r="BC3" s="6" t="s">
        <v>87</v>
      </c>
      <c r="BD3" s="6" t="s">
        <v>77</v>
      </c>
    </row>
    <row r="4" spans="2:56" s="2" customFormat="1" ht="37.5" customHeight="1">
      <c r="B4" s="10"/>
      <c r="C4" s="235" t="s">
        <v>88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46"/>
      <c r="T4" s="12" t="s">
        <v>12</v>
      </c>
      <c r="AT4" s="2" t="s">
        <v>3</v>
      </c>
      <c r="AZ4" s="6" t="s">
        <v>89</v>
      </c>
      <c r="BA4" s="6" t="s">
        <v>90</v>
      </c>
      <c r="BB4" s="6" t="s">
        <v>83</v>
      </c>
      <c r="BC4" s="6" t="s">
        <v>91</v>
      </c>
      <c r="BD4" s="6" t="s">
        <v>77</v>
      </c>
    </row>
    <row r="5" spans="2:56" s="2" customFormat="1" ht="7.5" customHeight="1">
      <c r="B5" s="10"/>
      <c r="R5" s="11"/>
      <c r="AZ5" s="6" t="s">
        <v>92</v>
      </c>
      <c r="BA5" s="6" t="s">
        <v>93</v>
      </c>
      <c r="BB5" s="6" t="s">
        <v>83</v>
      </c>
      <c r="BC5" s="6" t="s">
        <v>94</v>
      </c>
      <c r="BD5" s="6" t="s">
        <v>77</v>
      </c>
    </row>
    <row r="6" spans="2:56" s="2" customFormat="1" ht="30.75" customHeight="1">
      <c r="B6" s="10"/>
      <c r="D6" s="17" t="s">
        <v>18</v>
      </c>
      <c r="F6" s="271" t="str">
        <f>'Rekapitulace stavby'!$K$6</f>
        <v>ZATEPELNÍ VOŠ a SPŠ, RYCHNOV NAD KNĚŽNOU, U STADIONU 1166 (DM JAVORNICKÁ),
[STAVEBNÍ ÚPRAVY - ZATEPLENÍ OBVODOVÉHO PLÁŠTĚ DOMOVA MLÁDEŽE, JAVORNICKÁ ULICE č.p 1209]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11"/>
      <c r="AZ6" s="6" t="s">
        <v>95</v>
      </c>
      <c r="BA6" s="6" t="s">
        <v>96</v>
      </c>
      <c r="BB6" s="6" t="s">
        <v>83</v>
      </c>
      <c r="BC6" s="6" t="s">
        <v>97</v>
      </c>
      <c r="BD6" s="6" t="s">
        <v>77</v>
      </c>
    </row>
    <row r="7" spans="2:56" s="6" customFormat="1" ht="37.5" customHeight="1">
      <c r="B7" s="21"/>
      <c r="D7" s="41" t="s">
        <v>98</v>
      </c>
      <c r="F7" s="237" t="s">
        <v>99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4"/>
      <c r="AZ7" s="6" t="s">
        <v>100</v>
      </c>
      <c r="BA7" s="6" t="s">
        <v>101</v>
      </c>
      <c r="BB7" s="6" t="s">
        <v>83</v>
      </c>
      <c r="BC7" s="6" t="s">
        <v>102</v>
      </c>
      <c r="BD7" s="6" t="s">
        <v>77</v>
      </c>
    </row>
    <row r="8" spans="2:56" s="6" customFormat="1" ht="14.25" customHeight="1">
      <c r="B8" s="21"/>
      <c r="R8" s="24"/>
      <c r="AZ8" s="6" t="s">
        <v>103</v>
      </c>
      <c r="BA8" s="6" t="s">
        <v>104</v>
      </c>
      <c r="BB8" s="6" t="s">
        <v>83</v>
      </c>
      <c r="BC8" s="6" t="s">
        <v>105</v>
      </c>
      <c r="BD8" s="6" t="s">
        <v>77</v>
      </c>
    </row>
    <row r="9" spans="2:56" s="6" customFormat="1" ht="15" customHeight="1">
      <c r="B9" s="21"/>
      <c r="D9" s="17" t="s">
        <v>19</v>
      </c>
      <c r="F9" s="15" t="s">
        <v>76</v>
      </c>
      <c r="M9" s="17" t="s">
        <v>20</v>
      </c>
      <c r="O9" s="15" t="s">
        <v>9</v>
      </c>
      <c r="R9" s="24"/>
      <c r="AZ9" s="6" t="s">
        <v>106</v>
      </c>
      <c r="BA9" s="6" t="s">
        <v>107</v>
      </c>
      <c r="BB9" s="6" t="s">
        <v>83</v>
      </c>
      <c r="BC9" s="6" t="s">
        <v>108</v>
      </c>
      <c r="BD9" s="6" t="s">
        <v>77</v>
      </c>
    </row>
    <row r="10" spans="2:56" s="6" customFormat="1" ht="15" customHeight="1">
      <c r="B10" s="21"/>
      <c r="D10" s="17" t="s">
        <v>21</v>
      </c>
      <c r="F10" s="15" t="s">
        <v>22</v>
      </c>
      <c r="M10" s="17" t="s">
        <v>23</v>
      </c>
      <c r="O10" s="272" t="str">
        <f>'Rekapitulace stavby'!$AN$8</f>
        <v>11.04.2014</v>
      </c>
      <c r="P10" s="236"/>
      <c r="R10" s="24"/>
      <c r="AZ10" s="6" t="s">
        <v>109</v>
      </c>
      <c r="BA10" s="6" t="s">
        <v>110</v>
      </c>
      <c r="BB10" s="6" t="s">
        <v>83</v>
      </c>
      <c r="BC10" s="6" t="s">
        <v>111</v>
      </c>
      <c r="BD10" s="6" t="s">
        <v>77</v>
      </c>
    </row>
    <row r="11" spans="2:56" s="6" customFormat="1" ht="12" customHeight="1">
      <c r="B11" s="21"/>
      <c r="R11" s="24"/>
      <c r="AZ11" s="6" t="s">
        <v>112</v>
      </c>
      <c r="BA11" s="6" t="s">
        <v>113</v>
      </c>
      <c r="BB11" s="6" t="s">
        <v>83</v>
      </c>
      <c r="BC11" s="6" t="s">
        <v>114</v>
      </c>
      <c r="BD11" s="6" t="s">
        <v>77</v>
      </c>
    </row>
    <row r="12" spans="2:56" s="6" customFormat="1" ht="15" customHeight="1">
      <c r="B12" s="21"/>
      <c r="D12" s="17" t="s">
        <v>27</v>
      </c>
      <c r="M12" s="17" t="s">
        <v>28</v>
      </c>
      <c r="O12" s="238"/>
      <c r="P12" s="236"/>
      <c r="R12" s="24"/>
      <c r="AZ12" s="6" t="s">
        <v>115</v>
      </c>
      <c r="BA12" s="6" t="s">
        <v>116</v>
      </c>
      <c r="BB12" s="6" t="s">
        <v>83</v>
      </c>
      <c r="BC12" s="6" t="s">
        <v>117</v>
      </c>
      <c r="BD12" s="6" t="s">
        <v>77</v>
      </c>
    </row>
    <row r="13" spans="2:56" s="6" customFormat="1" ht="18.75" customHeight="1">
      <c r="B13" s="21"/>
      <c r="E13" s="176" t="s">
        <v>1820</v>
      </c>
      <c r="M13" s="17" t="s">
        <v>30</v>
      </c>
      <c r="O13" s="238"/>
      <c r="P13" s="236"/>
      <c r="R13" s="24"/>
      <c r="AZ13" s="6" t="s">
        <v>118</v>
      </c>
      <c r="BA13" s="6" t="s">
        <v>119</v>
      </c>
      <c r="BB13" s="6" t="s">
        <v>83</v>
      </c>
      <c r="BC13" s="6" t="s">
        <v>120</v>
      </c>
      <c r="BD13" s="6" t="s">
        <v>77</v>
      </c>
    </row>
    <row r="14" spans="2:56" s="6" customFormat="1" ht="7.5" customHeight="1">
      <c r="B14" s="21"/>
      <c r="R14" s="24"/>
      <c r="AZ14" s="6" t="s">
        <v>121</v>
      </c>
      <c r="BA14" s="6" t="s">
        <v>122</v>
      </c>
      <c r="BB14" s="6" t="s">
        <v>83</v>
      </c>
      <c r="BC14" s="6" t="s">
        <v>123</v>
      </c>
      <c r="BD14" s="6" t="s">
        <v>77</v>
      </c>
    </row>
    <row r="15" spans="2:56" s="6" customFormat="1" ht="15" customHeight="1">
      <c r="B15" s="21"/>
      <c r="D15" s="17" t="s">
        <v>31</v>
      </c>
      <c r="M15" s="17" t="s">
        <v>28</v>
      </c>
      <c r="O15" s="238" t="str">
        <f>IF('Rekapitulace stavby'!$AN$13="","",'Rekapitulace stavby'!$AN$13)</f>
        <v>Vyplň údaj</v>
      </c>
      <c r="P15" s="236"/>
      <c r="R15" s="24"/>
      <c r="AZ15" s="6" t="s">
        <v>124</v>
      </c>
      <c r="BA15" s="6" t="s">
        <v>125</v>
      </c>
      <c r="BB15" s="6" t="s">
        <v>83</v>
      </c>
      <c r="BC15" s="6" t="s">
        <v>126</v>
      </c>
      <c r="BD15" s="6" t="s">
        <v>77</v>
      </c>
    </row>
    <row r="16" spans="2:56" s="6" customFormat="1" ht="18.75" customHeight="1">
      <c r="B16" s="21"/>
      <c r="E16" s="15" t="str">
        <f>IF('Rekapitulace stavby'!$E$14="","",'Rekapitulace stavby'!$E$14)</f>
        <v>Vyplň údaj</v>
      </c>
      <c r="M16" s="17" t="s">
        <v>30</v>
      </c>
      <c r="O16" s="238" t="str">
        <f>IF('Rekapitulace stavby'!$AN$14="","",'Rekapitulace stavby'!$AN$14)</f>
        <v>Vyplň údaj</v>
      </c>
      <c r="P16" s="236"/>
      <c r="R16" s="24"/>
      <c r="AZ16" s="6" t="s">
        <v>127</v>
      </c>
      <c r="BA16" s="6" t="s">
        <v>128</v>
      </c>
      <c r="BB16" s="6" t="s">
        <v>83</v>
      </c>
      <c r="BC16" s="6" t="s">
        <v>129</v>
      </c>
      <c r="BD16" s="6" t="s">
        <v>77</v>
      </c>
    </row>
    <row r="17" spans="2:56" s="6" customFormat="1" ht="7.5" customHeight="1">
      <c r="B17" s="21"/>
      <c r="R17" s="24"/>
      <c r="AZ17" s="6" t="s">
        <v>130</v>
      </c>
      <c r="BA17" s="6" t="s">
        <v>131</v>
      </c>
      <c r="BB17" s="6" t="s">
        <v>83</v>
      </c>
      <c r="BC17" s="6" t="s">
        <v>132</v>
      </c>
      <c r="BD17" s="6" t="s">
        <v>77</v>
      </c>
    </row>
    <row r="18" spans="2:56" s="6" customFormat="1" ht="15" customHeight="1">
      <c r="B18" s="21"/>
      <c r="D18" s="17" t="s">
        <v>33</v>
      </c>
      <c r="M18" s="17" t="s">
        <v>28</v>
      </c>
      <c r="O18" s="238"/>
      <c r="P18" s="236"/>
      <c r="R18" s="24"/>
      <c r="AZ18" s="6" t="s">
        <v>133</v>
      </c>
      <c r="BA18" s="6" t="s">
        <v>134</v>
      </c>
      <c r="BB18" s="6" t="s">
        <v>83</v>
      </c>
      <c r="BC18" s="6" t="s">
        <v>135</v>
      </c>
      <c r="BD18" s="6" t="s">
        <v>77</v>
      </c>
    </row>
    <row r="19" spans="2:56" s="6" customFormat="1" ht="18.75" customHeight="1">
      <c r="B19" s="21"/>
      <c r="E19" s="15" t="s">
        <v>34</v>
      </c>
      <c r="M19" s="17" t="s">
        <v>30</v>
      </c>
      <c r="O19" s="238"/>
      <c r="P19" s="236"/>
      <c r="R19" s="24"/>
      <c r="AZ19" s="6" t="s">
        <v>136</v>
      </c>
      <c r="BA19" s="6" t="s">
        <v>137</v>
      </c>
      <c r="BB19" s="6" t="s">
        <v>83</v>
      </c>
      <c r="BC19" s="6" t="s">
        <v>138</v>
      </c>
      <c r="BD19" s="6" t="s">
        <v>77</v>
      </c>
    </row>
    <row r="20" spans="2:56" s="6" customFormat="1" ht="7.5" customHeight="1">
      <c r="B20" s="21"/>
      <c r="R20" s="24"/>
      <c r="AZ20" s="6" t="s">
        <v>139</v>
      </c>
      <c r="BA20" s="6" t="s">
        <v>140</v>
      </c>
      <c r="BB20" s="6" t="s">
        <v>83</v>
      </c>
      <c r="BC20" s="6" t="s">
        <v>141</v>
      </c>
      <c r="BD20" s="6" t="s">
        <v>77</v>
      </c>
    </row>
    <row r="21" spans="2:56" s="6" customFormat="1" ht="15" customHeight="1">
      <c r="B21" s="21"/>
      <c r="D21" s="17" t="s">
        <v>36</v>
      </c>
      <c r="R21" s="24"/>
      <c r="AZ21" s="6" t="s">
        <v>142</v>
      </c>
      <c r="BA21" s="6" t="s">
        <v>143</v>
      </c>
      <c r="BB21" s="6" t="s">
        <v>83</v>
      </c>
      <c r="BC21" s="6" t="s">
        <v>144</v>
      </c>
      <c r="BD21" s="6" t="s">
        <v>77</v>
      </c>
    </row>
    <row r="22" spans="2:56" s="73" customFormat="1" ht="15.75" customHeight="1">
      <c r="B22" s="74"/>
      <c r="E22" s="249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R22" s="75"/>
      <c r="AZ22" s="6" t="s">
        <v>145</v>
      </c>
      <c r="BA22" s="6" t="s">
        <v>146</v>
      </c>
      <c r="BB22" s="6" t="s">
        <v>83</v>
      </c>
      <c r="BC22" s="6" t="s">
        <v>147</v>
      </c>
      <c r="BD22" s="6" t="s">
        <v>77</v>
      </c>
    </row>
    <row r="23" spans="2:56" s="6" customFormat="1" ht="7.5" customHeight="1">
      <c r="B23" s="21"/>
      <c r="R23" s="24"/>
      <c r="AZ23" s="6" t="s">
        <v>148</v>
      </c>
      <c r="BA23" s="6" t="s">
        <v>149</v>
      </c>
      <c r="BB23" s="6" t="s">
        <v>83</v>
      </c>
      <c r="BC23" s="6" t="s">
        <v>150</v>
      </c>
      <c r="BD23" s="6" t="s">
        <v>77</v>
      </c>
    </row>
    <row r="24" spans="2:56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  <c r="AZ24" s="6" t="s">
        <v>151</v>
      </c>
      <c r="BA24" s="6" t="s">
        <v>152</v>
      </c>
      <c r="BB24" s="6" t="s">
        <v>83</v>
      </c>
      <c r="BC24" s="6" t="s">
        <v>153</v>
      </c>
      <c r="BD24" s="6" t="s">
        <v>77</v>
      </c>
    </row>
    <row r="25" spans="2:56" s="6" customFormat="1" ht="26.25" customHeight="1">
      <c r="B25" s="21"/>
      <c r="D25" s="76" t="s">
        <v>37</v>
      </c>
      <c r="M25" s="226">
        <f>ROUNDUP($N$98,0)</f>
        <v>0</v>
      </c>
      <c r="N25" s="236"/>
      <c r="O25" s="236"/>
      <c r="P25" s="236"/>
      <c r="R25" s="24"/>
      <c r="AZ25" s="6" t="s">
        <v>154</v>
      </c>
      <c r="BA25" s="6" t="s">
        <v>155</v>
      </c>
      <c r="BB25" s="6" t="s">
        <v>83</v>
      </c>
      <c r="BC25" s="6" t="s">
        <v>156</v>
      </c>
      <c r="BD25" s="6" t="s">
        <v>77</v>
      </c>
    </row>
    <row r="26" spans="2:56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  <c r="AZ26" s="6" t="s">
        <v>157</v>
      </c>
      <c r="BA26" s="6" t="s">
        <v>158</v>
      </c>
      <c r="BB26" s="6" t="s">
        <v>83</v>
      </c>
      <c r="BC26" s="6" t="s">
        <v>159</v>
      </c>
      <c r="BD26" s="6" t="s">
        <v>77</v>
      </c>
    </row>
    <row r="27" spans="2:56" s="6" customFormat="1" ht="15" customHeight="1">
      <c r="B27" s="21"/>
      <c r="D27" s="26" t="s">
        <v>38</v>
      </c>
      <c r="E27" s="26" t="s">
        <v>39</v>
      </c>
      <c r="F27" s="27">
        <v>0.21</v>
      </c>
      <c r="G27" s="77" t="s">
        <v>40</v>
      </c>
      <c r="H27" s="280">
        <f>SUM($BE$98:$BE$1129)</f>
        <v>0</v>
      </c>
      <c r="I27" s="236"/>
      <c r="J27" s="236"/>
      <c r="M27" s="280">
        <f>SUM($BE$98:$BE$1129)*$F$27</f>
        <v>0</v>
      </c>
      <c r="N27" s="236"/>
      <c r="O27" s="236"/>
      <c r="P27" s="236"/>
      <c r="R27" s="24"/>
      <c r="AZ27" s="6" t="s">
        <v>160</v>
      </c>
      <c r="BA27" s="6" t="s">
        <v>161</v>
      </c>
      <c r="BB27" s="6" t="s">
        <v>83</v>
      </c>
      <c r="BC27" s="6" t="s">
        <v>162</v>
      </c>
      <c r="BD27" s="6" t="s">
        <v>77</v>
      </c>
    </row>
    <row r="28" spans="2:56" s="6" customFormat="1" ht="15" customHeight="1">
      <c r="B28" s="21"/>
      <c r="E28" s="26" t="s">
        <v>41</v>
      </c>
      <c r="F28" s="27">
        <v>0.15</v>
      </c>
      <c r="G28" s="77" t="s">
        <v>40</v>
      </c>
      <c r="H28" s="280">
        <f>SUM($BF$98:$BF$1129)</f>
        <v>0</v>
      </c>
      <c r="I28" s="236"/>
      <c r="J28" s="236"/>
      <c r="M28" s="280">
        <f>SUM($BF$98:$BF$1129)*$F$28</f>
        <v>0</v>
      </c>
      <c r="N28" s="236"/>
      <c r="O28" s="236"/>
      <c r="P28" s="236"/>
      <c r="R28" s="24"/>
      <c r="AZ28" s="6" t="s">
        <v>163</v>
      </c>
      <c r="BA28" s="6" t="s">
        <v>164</v>
      </c>
      <c r="BB28" s="6" t="s">
        <v>83</v>
      </c>
      <c r="BC28" s="6" t="s">
        <v>165</v>
      </c>
      <c r="BD28" s="6" t="s">
        <v>77</v>
      </c>
    </row>
    <row r="29" spans="2:56" s="6" customFormat="1" ht="15" customHeight="1" hidden="1">
      <c r="B29" s="21"/>
      <c r="E29" s="26" t="s">
        <v>42</v>
      </c>
      <c r="F29" s="27">
        <v>0.21</v>
      </c>
      <c r="G29" s="77" t="s">
        <v>40</v>
      </c>
      <c r="H29" s="280">
        <f>SUM($BG$98:$BG$1129)</f>
        <v>0</v>
      </c>
      <c r="I29" s="236"/>
      <c r="J29" s="236"/>
      <c r="M29" s="280">
        <v>0</v>
      </c>
      <c r="N29" s="236"/>
      <c r="O29" s="236"/>
      <c r="P29" s="236"/>
      <c r="R29" s="24"/>
      <c r="AZ29" s="6" t="s">
        <v>166</v>
      </c>
      <c r="BA29" s="6" t="s">
        <v>167</v>
      </c>
      <c r="BB29" s="6" t="s">
        <v>83</v>
      </c>
      <c r="BC29" s="6" t="s">
        <v>168</v>
      </c>
      <c r="BD29" s="6" t="s">
        <v>77</v>
      </c>
    </row>
    <row r="30" spans="2:56" s="6" customFormat="1" ht="15" customHeight="1" hidden="1">
      <c r="B30" s="21"/>
      <c r="E30" s="26" t="s">
        <v>43</v>
      </c>
      <c r="F30" s="27">
        <v>0.15</v>
      </c>
      <c r="G30" s="77" t="s">
        <v>40</v>
      </c>
      <c r="H30" s="280">
        <f>SUM($BH$98:$BH$1129)</f>
        <v>0</v>
      </c>
      <c r="I30" s="236"/>
      <c r="J30" s="236"/>
      <c r="M30" s="280">
        <v>0</v>
      </c>
      <c r="N30" s="236"/>
      <c r="O30" s="236"/>
      <c r="P30" s="236"/>
      <c r="R30" s="24"/>
      <c r="AZ30" s="6" t="s">
        <v>169</v>
      </c>
      <c r="BA30" s="6" t="s">
        <v>170</v>
      </c>
      <c r="BB30" s="6" t="s">
        <v>83</v>
      </c>
      <c r="BC30" s="6" t="s">
        <v>171</v>
      </c>
      <c r="BD30" s="6" t="s">
        <v>77</v>
      </c>
    </row>
    <row r="31" spans="2:56" s="6" customFormat="1" ht="15" customHeight="1" hidden="1">
      <c r="B31" s="21"/>
      <c r="E31" s="26" t="s">
        <v>44</v>
      </c>
      <c r="F31" s="27">
        <v>0</v>
      </c>
      <c r="G31" s="77" t="s">
        <v>40</v>
      </c>
      <c r="H31" s="280">
        <f>SUM($BI$98:$BI$1129)</f>
        <v>0</v>
      </c>
      <c r="I31" s="236"/>
      <c r="J31" s="236"/>
      <c r="M31" s="280">
        <v>0</v>
      </c>
      <c r="N31" s="236"/>
      <c r="O31" s="236"/>
      <c r="P31" s="236"/>
      <c r="R31" s="24"/>
      <c r="AZ31" s="6" t="s">
        <v>172</v>
      </c>
      <c r="BA31" s="6" t="s">
        <v>173</v>
      </c>
      <c r="BB31" s="6" t="s">
        <v>83</v>
      </c>
      <c r="BC31" s="6" t="s">
        <v>174</v>
      </c>
      <c r="BD31" s="6" t="s">
        <v>77</v>
      </c>
    </row>
    <row r="32" spans="2:56" s="6" customFormat="1" ht="7.5" customHeight="1">
      <c r="B32" s="21"/>
      <c r="R32" s="24"/>
      <c r="AZ32" s="6" t="s">
        <v>175</v>
      </c>
      <c r="BA32" s="6" t="s">
        <v>176</v>
      </c>
      <c r="BB32" s="6" t="s">
        <v>83</v>
      </c>
      <c r="BC32" s="6" t="s">
        <v>177</v>
      </c>
      <c r="BD32" s="6" t="s">
        <v>77</v>
      </c>
    </row>
    <row r="33" spans="2:56" s="6" customFormat="1" ht="26.25" customHeight="1">
      <c r="B33" s="21"/>
      <c r="C33" s="30"/>
      <c r="D33" s="31" t="s">
        <v>45</v>
      </c>
      <c r="E33" s="32"/>
      <c r="F33" s="32"/>
      <c r="G33" s="78" t="s">
        <v>46</v>
      </c>
      <c r="H33" s="33" t="s">
        <v>47</v>
      </c>
      <c r="I33" s="32"/>
      <c r="J33" s="32"/>
      <c r="K33" s="32"/>
      <c r="L33" s="233">
        <f>ROUNDUP(SUM($M$25:$M$31),0)</f>
        <v>0</v>
      </c>
      <c r="M33" s="229"/>
      <c r="N33" s="229"/>
      <c r="O33" s="229"/>
      <c r="P33" s="234"/>
      <c r="Q33" s="30"/>
      <c r="R33" s="34"/>
      <c r="AZ33" s="6" t="s">
        <v>178</v>
      </c>
      <c r="BA33" s="6" t="s">
        <v>179</v>
      </c>
      <c r="BB33" s="6" t="s">
        <v>83</v>
      </c>
      <c r="BC33" s="6" t="s">
        <v>180</v>
      </c>
      <c r="BD33" s="6" t="s">
        <v>77</v>
      </c>
    </row>
    <row r="34" spans="2:56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  <c r="AZ34" s="6" t="s">
        <v>181</v>
      </c>
      <c r="BA34" s="6" t="s">
        <v>182</v>
      </c>
      <c r="BB34" s="6" t="s">
        <v>83</v>
      </c>
      <c r="BC34" s="6" t="s">
        <v>183</v>
      </c>
      <c r="BD34" s="6" t="s">
        <v>77</v>
      </c>
    </row>
    <row r="35" spans="52:56" s="2" customFormat="1" ht="14.25" customHeight="1">
      <c r="AZ35" s="6" t="s">
        <v>184</v>
      </c>
      <c r="BA35" s="6" t="s">
        <v>185</v>
      </c>
      <c r="BB35" s="6" t="s">
        <v>83</v>
      </c>
      <c r="BC35" s="6" t="s">
        <v>186</v>
      </c>
      <c r="BD35" s="6" t="s">
        <v>77</v>
      </c>
    </row>
    <row r="36" spans="52:56" s="2" customFormat="1" ht="14.25" customHeight="1">
      <c r="AZ36" s="6" t="s">
        <v>187</v>
      </c>
      <c r="BA36" s="6" t="s">
        <v>188</v>
      </c>
      <c r="BB36" s="6" t="s">
        <v>83</v>
      </c>
      <c r="BC36" s="6" t="s">
        <v>189</v>
      </c>
      <c r="BD36" s="6" t="s">
        <v>77</v>
      </c>
    </row>
    <row r="37" spans="52:56" s="2" customFormat="1" ht="14.25" customHeight="1">
      <c r="AZ37" s="6" t="s">
        <v>190</v>
      </c>
      <c r="BA37" s="6" t="s">
        <v>191</v>
      </c>
      <c r="BB37" s="6" t="s">
        <v>83</v>
      </c>
      <c r="BC37" s="6" t="s">
        <v>192</v>
      </c>
      <c r="BD37" s="6" t="s">
        <v>77</v>
      </c>
    </row>
    <row r="38" spans="2:56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79"/>
      <c r="AZ38" s="6" t="s">
        <v>193</v>
      </c>
      <c r="BA38" s="6" t="s">
        <v>194</v>
      </c>
      <c r="BB38" s="6" t="s">
        <v>83</v>
      </c>
      <c r="BC38" s="6" t="s">
        <v>195</v>
      </c>
      <c r="BD38" s="6" t="s">
        <v>77</v>
      </c>
    </row>
    <row r="39" spans="2:56" s="6" customFormat="1" ht="37.5" customHeight="1">
      <c r="B39" s="21"/>
      <c r="C39" s="235" t="s">
        <v>196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81"/>
      <c r="AZ39" s="6" t="s">
        <v>197</v>
      </c>
      <c r="BA39" s="6" t="s">
        <v>198</v>
      </c>
      <c r="BB39" s="6" t="s">
        <v>83</v>
      </c>
      <c r="BC39" s="6" t="s">
        <v>199</v>
      </c>
      <c r="BD39" s="6" t="s">
        <v>77</v>
      </c>
    </row>
    <row r="40" spans="2:56" s="6" customFormat="1" ht="7.5" customHeight="1">
      <c r="B40" s="21"/>
      <c r="R40" s="24"/>
      <c r="AZ40" s="6" t="s">
        <v>200</v>
      </c>
      <c r="BA40" s="6" t="s">
        <v>201</v>
      </c>
      <c r="BB40" s="6" t="s">
        <v>83</v>
      </c>
      <c r="BC40" s="6" t="s">
        <v>202</v>
      </c>
      <c r="BD40" s="6" t="s">
        <v>77</v>
      </c>
    </row>
    <row r="41" spans="2:56" s="6" customFormat="1" ht="30.75" customHeight="1">
      <c r="B41" s="21"/>
      <c r="C41" s="17" t="s">
        <v>18</v>
      </c>
      <c r="F41" s="271" t="str">
        <f>$F$6</f>
        <v>ZATEPELNÍ VOŠ a SPŠ, RYCHNOV NAD KNĚŽNOU, U STADIONU 1166 (DM JAVORNICKÁ),
[STAVEBNÍ ÚPRAVY - ZATEPLENÍ OBVODOVÉHO PLÁŠTĚ DOMOVA MLÁDEŽE, JAVORNICKÁ ULICE č.p 1209]</v>
      </c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4"/>
      <c r="AZ41" s="6" t="s">
        <v>203</v>
      </c>
      <c r="BA41" s="6" t="s">
        <v>204</v>
      </c>
      <c r="BB41" s="6" t="s">
        <v>83</v>
      </c>
      <c r="BC41" s="6" t="s">
        <v>205</v>
      </c>
      <c r="BD41" s="6" t="s">
        <v>77</v>
      </c>
    </row>
    <row r="42" spans="2:18" s="6" customFormat="1" ht="37.5" customHeight="1">
      <c r="B42" s="21"/>
      <c r="C42" s="41" t="s">
        <v>98</v>
      </c>
      <c r="F42" s="237" t="str">
        <f>$F$7</f>
        <v>1 - Zateplení VOŠ a SPŠ, Rychnov nad Kněžnou, U stadionu 1166, DM Javornická</v>
      </c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21</v>
      </c>
      <c r="F44" s="15" t="str">
        <f>$F$10</f>
        <v>Rychnov nad Kněžnou</v>
      </c>
      <c r="K44" s="17" t="s">
        <v>23</v>
      </c>
      <c r="M44" s="272" t="str">
        <f>IF($O$10="","",$O$10)</f>
        <v>11.04.2014</v>
      </c>
      <c r="N44" s="236"/>
      <c r="O44" s="236"/>
      <c r="P44" s="236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27</v>
      </c>
      <c r="F46" s="15" t="str">
        <f>$E$13</f>
        <v>VOŠ a SPŠ, U stadionu 1166, 516 01 Rychnov nad Kněžnou</v>
      </c>
      <c r="K46" s="17" t="s">
        <v>33</v>
      </c>
      <c r="M46" s="238" t="str">
        <f>$E$19</f>
        <v>ing. Oldřich Barvíř, Hradec Králové</v>
      </c>
      <c r="N46" s="236"/>
      <c r="O46" s="236"/>
      <c r="P46" s="236"/>
      <c r="Q46" s="236"/>
      <c r="R46" s="24"/>
    </row>
    <row r="47" spans="2:18" s="6" customFormat="1" ht="15" customHeight="1">
      <c r="B47" s="21"/>
      <c r="C47" s="17" t="s">
        <v>31</v>
      </c>
      <c r="F47" s="15" t="str">
        <f>IF($E$16="","",$E$16)</f>
        <v>Vyplň údaj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278" t="s">
        <v>206</v>
      </c>
      <c r="D49" s="279"/>
      <c r="E49" s="279"/>
      <c r="F49" s="279"/>
      <c r="G49" s="279"/>
      <c r="H49" s="30"/>
      <c r="I49" s="30"/>
      <c r="J49" s="30"/>
      <c r="K49" s="30"/>
      <c r="L49" s="30"/>
      <c r="M49" s="30"/>
      <c r="N49" s="278" t="s">
        <v>207</v>
      </c>
      <c r="O49" s="279"/>
      <c r="P49" s="279"/>
      <c r="Q49" s="279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4" t="s">
        <v>208</v>
      </c>
      <c r="N51" s="226">
        <f>ROUNDUP($N$98,0)</f>
        <v>0</v>
      </c>
      <c r="O51" s="236"/>
      <c r="P51" s="236"/>
      <c r="Q51" s="236"/>
      <c r="R51" s="24"/>
      <c r="AU51" s="6" t="s">
        <v>209</v>
      </c>
    </row>
    <row r="52" spans="2:18" s="60" customFormat="1" ht="25.5" customHeight="1">
      <c r="B52" s="80"/>
      <c r="D52" s="81" t="s">
        <v>210</v>
      </c>
      <c r="N52" s="277">
        <f>ROUNDUP($N$99,0)</f>
        <v>0</v>
      </c>
      <c r="O52" s="276"/>
      <c r="P52" s="276"/>
      <c r="Q52" s="276"/>
      <c r="R52" s="82"/>
    </row>
    <row r="53" spans="2:18" s="83" customFormat="1" ht="21" customHeight="1">
      <c r="B53" s="84"/>
      <c r="D53" s="85" t="s">
        <v>211</v>
      </c>
      <c r="N53" s="275">
        <f>ROUNDUP($N$100,0)</f>
        <v>0</v>
      </c>
      <c r="O53" s="276"/>
      <c r="P53" s="276"/>
      <c r="Q53" s="276"/>
      <c r="R53" s="86"/>
    </row>
    <row r="54" spans="2:18" s="83" customFormat="1" ht="21" customHeight="1">
      <c r="B54" s="84"/>
      <c r="D54" s="85" t="s">
        <v>212</v>
      </c>
      <c r="N54" s="275">
        <f>ROUNDUP($N$108,0)</f>
        <v>0</v>
      </c>
      <c r="O54" s="276"/>
      <c r="P54" s="276"/>
      <c r="Q54" s="276"/>
      <c r="R54" s="86"/>
    </row>
    <row r="55" spans="2:18" s="83" customFormat="1" ht="21" customHeight="1">
      <c r="B55" s="84"/>
      <c r="D55" s="85" t="s">
        <v>213</v>
      </c>
      <c r="N55" s="275">
        <f>ROUNDUP($N$121,0)</f>
        <v>0</v>
      </c>
      <c r="O55" s="276"/>
      <c r="P55" s="276"/>
      <c r="Q55" s="276"/>
      <c r="R55" s="86"/>
    </row>
    <row r="56" spans="2:18" s="83" customFormat="1" ht="21" customHeight="1">
      <c r="B56" s="84"/>
      <c r="D56" s="85" t="s">
        <v>214</v>
      </c>
      <c r="N56" s="275">
        <f>ROUNDUP($N$130,0)</f>
        <v>0</v>
      </c>
      <c r="O56" s="276"/>
      <c r="P56" s="276"/>
      <c r="Q56" s="276"/>
      <c r="R56" s="86"/>
    </row>
    <row r="57" spans="2:18" s="83" customFormat="1" ht="21" customHeight="1">
      <c r="B57" s="84"/>
      <c r="D57" s="85" t="s">
        <v>215</v>
      </c>
      <c r="N57" s="275">
        <f>ROUNDUP($N$630,0)</f>
        <v>0</v>
      </c>
      <c r="O57" s="276"/>
      <c r="P57" s="276"/>
      <c r="Q57" s="276"/>
      <c r="R57" s="86"/>
    </row>
    <row r="58" spans="2:18" s="83" customFormat="1" ht="21" customHeight="1">
      <c r="B58" s="84"/>
      <c r="D58" s="85" t="s">
        <v>216</v>
      </c>
      <c r="N58" s="275">
        <f>ROUNDUP($N$680,0)</f>
        <v>0</v>
      </c>
      <c r="O58" s="276"/>
      <c r="P58" s="276"/>
      <c r="Q58" s="276"/>
      <c r="R58" s="86"/>
    </row>
    <row r="59" spans="2:18" s="83" customFormat="1" ht="21" customHeight="1">
      <c r="B59" s="84"/>
      <c r="D59" s="85" t="s">
        <v>217</v>
      </c>
      <c r="N59" s="275">
        <f>ROUNDUP($N$694,0)</f>
        <v>0</v>
      </c>
      <c r="O59" s="276"/>
      <c r="P59" s="276"/>
      <c r="Q59" s="276"/>
      <c r="R59" s="86"/>
    </row>
    <row r="60" spans="2:18" s="60" customFormat="1" ht="25.5" customHeight="1">
      <c r="B60" s="80"/>
      <c r="D60" s="81" t="s">
        <v>218</v>
      </c>
      <c r="N60" s="277">
        <f>ROUNDUP($N$705,0)</f>
        <v>0</v>
      </c>
      <c r="O60" s="276"/>
      <c r="P60" s="276"/>
      <c r="Q60" s="276"/>
      <c r="R60" s="82"/>
    </row>
    <row r="61" spans="2:18" s="83" customFormat="1" ht="21" customHeight="1">
      <c r="B61" s="84"/>
      <c r="D61" s="85" t="s">
        <v>219</v>
      </c>
      <c r="N61" s="275">
        <f>ROUNDUP($N$706,0)</f>
        <v>0</v>
      </c>
      <c r="O61" s="276"/>
      <c r="P61" s="276"/>
      <c r="Q61" s="276"/>
      <c r="R61" s="86"/>
    </row>
    <row r="62" spans="2:18" s="83" customFormat="1" ht="21" customHeight="1">
      <c r="B62" s="84"/>
      <c r="D62" s="85" t="s">
        <v>220</v>
      </c>
      <c r="N62" s="275">
        <f>ROUNDUP($N$727,0)</f>
        <v>0</v>
      </c>
      <c r="O62" s="276"/>
      <c r="P62" s="276"/>
      <c r="Q62" s="276"/>
      <c r="R62" s="86"/>
    </row>
    <row r="63" spans="2:18" s="83" customFormat="1" ht="21" customHeight="1">
      <c r="B63" s="84"/>
      <c r="D63" s="85" t="s">
        <v>221</v>
      </c>
      <c r="N63" s="275">
        <f>ROUNDUP($N$803,0)</f>
        <v>0</v>
      </c>
      <c r="O63" s="276"/>
      <c r="P63" s="276"/>
      <c r="Q63" s="276"/>
      <c r="R63" s="86"/>
    </row>
    <row r="64" spans="2:18" s="83" customFormat="1" ht="21" customHeight="1">
      <c r="B64" s="84"/>
      <c r="D64" s="85" t="s">
        <v>222</v>
      </c>
      <c r="N64" s="275">
        <f>ROUNDUP($N$856,0)</f>
        <v>0</v>
      </c>
      <c r="O64" s="276"/>
      <c r="P64" s="276"/>
      <c r="Q64" s="276"/>
      <c r="R64" s="86"/>
    </row>
    <row r="65" spans="2:18" s="83" customFormat="1" ht="21" customHeight="1">
      <c r="B65" s="84"/>
      <c r="D65" s="85" t="s">
        <v>223</v>
      </c>
      <c r="N65" s="275">
        <f>ROUNDUP($N$861,0)</f>
        <v>0</v>
      </c>
      <c r="O65" s="276"/>
      <c r="P65" s="276"/>
      <c r="Q65" s="276"/>
      <c r="R65" s="86"/>
    </row>
    <row r="66" spans="2:18" s="83" customFormat="1" ht="21" customHeight="1">
      <c r="B66" s="84"/>
      <c r="D66" s="85" t="s">
        <v>224</v>
      </c>
      <c r="N66" s="275">
        <f>ROUNDUP($N$866,0)</f>
        <v>0</v>
      </c>
      <c r="O66" s="276"/>
      <c r="P66" s="276"/>
      <c r="Q66" s="276"/>
      <c r="R66" s="86"/>
    </row>
    <row r="67" spans="2:18" s="83" customFormat="1" ht="21" customHeight="1">
      <c r="B67" s="84"/>
      <c r="D67" s="85" t="s">
        <v>225</v>
      </c>
      <c r="N67" s="275">
        <f>ROUNDUP($N$882,0)</f>
        <v>0</v>
      </c>
      <c r="O67" s="276"/>
      <c r="P67" s="276"/>
      <c r="Q67" s="276"/>
      <c r="R67" s="86"/>
    </row>
    <row r="68" spans="2:18" s="83" customFormat="1" ht="21" customHeight="1">
      <c r="B68" s="84"/>
      <c r="D68" s="85" t="s">
        <v>226</v>
      </c>
      <c r="N68" s="275">
        <f>ROUNDUP($N$885,0)</f>
        <v>0</v>
      </c>
      <c r="O68" s="276"/>
      <c r="P68" s="276"/>
      <c r="Q68" s="276"/>
      <c r="R68" s="86"/>
    </row>
    <row r="69" spans="2:18" s="83" customFormat="1" ht="21" customHeight="1">
      <c r="B69" s="84"/>
      <c r="D69" s="85" t="s">
        <v>227</v>
      </c>
      <c r="N69" s="275">
        <f>ROUNDUP($N$888,0)</f>
        <v>0</v>
      </c>
      <c r="O69" s="276"/>
      <c r="P69" s="276"/>
      <c r="Q69" s="276"/>
      <c r="R69" s="86"/>
    </row>
    <row r="70" spans="2:18" s="83" customFormat="1" ht="21" customHeight="1">
      <c r="B70" s="84"/>
      <c r="D70" s="85" t="s">
        <v>228</v>
      </c>
      <c r="N70" s="275">
        <f>ROUNDUP($N$891,0)</f>
        <v>0</v>
      </c>
      <c r="O70" s="276"/>
      <c r="P70" s="276"/>
      <c r="Q70" s="276"/>
      <c r="R70" s="86"/>
    </row>
    <row r="71" spans="2:18" s="83" customFormat="1" ht="21" customHeight="1">
      <c r="B71" s="84"/>
      <c r="D71" s="85" t="s">
        <v>229</v>
      </c>
      <c r="N71" s="275">
        <f>ROUNDUP($N$911,0)</f>
        <v>0</v>
      </c>
      <c r="O71" s="276"/>
      <c r="P71" s="276"/>
      <c r="Q71" s="276"/>
      <c r="R71" s="86"/>
    </row>
    <row r="72" spans="2:18" s="83" customFormat="1" ht="21" customHeight="1">
      <c r="B72" s="84"/>
      <c r="D72" s="85" t="s">
        <v>230</v>
      </c>
      <c r="N72" s="275">
        <f>ROUNDUP($N$980,0)</f>
        <v>0</v>
      </c>
      <c r="O72" s="276"/>
      <c r="P72" s="276"/>
      <c r="Q72" s="276"/>
      <c r="R72" s="86"/>
    </row>
    <row r="73" spans="2:18" s="83" customFormat="1" ht="21" customHeight="1">
      <c r="B73" s="84"/>
      <c r="D73" s="85" t="s">
        <v>231</v>
      </c>
      <c r="N73" s="275">
        <f>ROUNDUP($N$986,0)</f>
        <v>0</v>
      </c>
      <c r="O73" s="276"/>
      <c r="P73" s="276"/>
      <c r="Q73" s="276"/>
      <c r="R73" s="86"/>
    </row>
    <row r="74" spans="2:18" s="83" customFormat="1" ht="21" customHeight="1">
      <c r="B74" s="84"/>
      <c r="D74" s="85" t="s">
        <v>232</v>
      </c>
      <c r="N74" s="275">
        <f>ROUNDUP($N$1036,0)</f>
        <v>0</v>
      </c>
      <c r="O74" s="276"/>
      <c r="P74" s="276"/>
      <c r="Q74" s="276"/>
      <c r="R74" s="86"/>
    </row>
    <row r="75" spans="2:18" s="83" customFormat="1" ht="21" customHeight="1">
      <c r="B75" s="84"/>
      <c r="D75" s="85" t="s">
        <v>233</v>
      </c>
      <c r="N75" s="275">
        <f>ROUNDUP($N$1076,0)</f>
        <v>0</v>
      </c>
      <c r="O75" s="276"/>
      <c r="P75" s="276"/>
      <c r="Q75" s="276"/>
      <c r="R75" s="86"/>
    </row>
    <row r="76" spans="2:18" s="83" customFormat="1" ht="21" customHeight="1">
      <c r="B76" s="84"/>
      <c r="D76" s="85" t="s">
        <v>234</v>
      </c>
      <c r="N76" s="275">
        <f>ROUNDUP($N$1090,0)</f>
        <v>0</v>
      </c>
      <c r="O76" s="276"/>
      <c r="P76" s="276"/>
      <c r="Q76" s="276"/>
      <c r="R76" s="86"/>
    </row>
    <row r="77" spans="2:18" s="83" customFormat="1" ht="21" customHeight="1">
      <c r="B77" s="84"/>
      <c r="D77" s="85" t="s">
        <v>235</v>
      </c>
      <c r="N77" s="275">
        <f>ROUNDUP($N$1098,0)</f>
        <v>0</v>
      </c>
      <c r="O77" s="276"/>
      <c r="P77" s="276"/>
      <c r="Q77" s="276"/>
      <c r="R77" s="86"/>
    </row>
    <row r="78" spans="2:18" s="83" customFormat="1" ht="21" customHeight="1">
      <c r="B78" s="84"/>
      <c r="D78" s="85" t="s">
        <v>236</v>
      </c>
      <c r="N78" s="275">
        <f>ROUNDUP($N$1103,0)</f>
        <v>0</v>
      </c>
      <c r="O78" s="276"/>
      <c r="P78" s="276"/>
      <c r="Q78" s="276"/>
      <c r="R78" s="86"/>
    </row>
    <row r="79" spans="2:18" s="83" customFormat="1" ht="21" customHeight="1">
      <c r="B79" s="84"/>
      <c r="D79" s="85" t="s">
        <v>237</v>
      </c>
      <c r="N79" s="275">
        <f>ROUNDUP($N$1114,0)</f>
        <v>0</v>
      </c>
      <c r="O79" s="276"/>
      <c r="P79" s="276"/>
      <c r="Q79" s="276"/>
      <c r="R79" s="86"/>
    </row>
    <row r="80" spans="2:18" s="83" customFormat="1" ht="21" customHeight="1">
      <c r="B80" s="84"/>
      <c r="D80" s="85" t="s">
        <v>238</v>
      </c>
      <c r="N80" s="275">
        <f>ROUNDUP($N$1126,0)</f>
        <v>0</v>
      </c>
      <c r="O80" s="276"/>
      <c r="P80" s="276"/>
      <c r="Q80" s="276"/>
      <c r="R80" s="86"/>
    </row>
    <row r="81" spans="2:18" s="6" customFormat="1" ht="22.5" customHeight="1">
      <c r="B81" s="21"/>
      <c r="R81" s="24"/>
    </row>
    <row r="82" spans="2:18" s="6" customFormat="1" ht="7.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6" spans="2:19" s="6" customFormat="1" ht="7.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21"/>
    </row>
    <row r="87" spans="2:19" s="6" customFormat="1" ht="37.5" customHeight="1">
      <c r="B87" s="21"/>
      <c r="C87" s="235" t="s">
        <v>239</v>
      </c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1"/>
    </row>
    <row r="88" spans="2:19" s="6" customFormat="1" ht="7.5" customHeight="1">
      <c r="B88" s="21"/>
      <c r="S88" s="21"/>
    </row>
    <row r="89" spans="2:19" s="6" customFormat="1" ht="30.75" customHeight="1">
      <c r="B89" s="21"/>
      <c r="C89" s="17" t="s">
        <v>18</v>
      </c>
      <c r="F89" s="271" t="str">
        <f>$F$6</f>
        <v>ZATEPELNÍ VOŠ a SPŠ, RYCHNOV NAD KNĚŽNOU, U STADIONU 1166 (DM JAVORNICKÁ),
[STAVEBNÍ ÚPRAVY - ZATEPLENÍ OBVODOVÉHO PLÁŠTĚ DOMOVA MLÁDEŽE, JAVORNICKÁ ULICE č.p 1209]</v>
      </c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S89" s="21"/>
    </row>
    <row r="90" spans="2:19" s="6" customFormat="1" ht="37.5" customHeight="1">
      <c r="B90" s="21"/>
      <c r="C90" s="41" t="s">
        <v>98</v>
      </c>
      <c r="F90" s="237" t="str">
        <f>$F$7</f>
        <v>1 - Zateplení VOŠ a SPŠ, Rychnov nad Kněžnou, U stadionu 1166, DM Javornická</v>
      </c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S90" s="21"/>
    </row>
    <row r="91" spans="2:19" s="6" customFormat="1" ht="7.5" customHeight="1">
      <c r="B91" s="21"/>
      <c r="S91" s="21"/>
    </row>
    <row r="92" spans="2:19" s="6" customFormat="1" ht="18.75" customHeight="1">
      <c r="B92" s="21"/>
      <c r="C92" s="17" t="s">
        <v>21</v>
      </c>
      <c r="F92" s="15" t="str">
        <f>$F$10</f>
        <v>Rychnov nad Kněžnou</v>
      </c>
      <c r="K92" s="17" t="s">
        <v>23</v>
      </c>
      <c r="M92" s="272" t="str">
        <f>IF($O$10="","",$O$10)</f>
        <v>11.04.2014</v>
      </c>
      <c r="N92" s="236"/>
      <c r="O92" s="236"/>
      <c r="P92" s="236"/>
      <c r="S92" s="21"/>
    </row>
    <row r="93" spans="2:19" s="6" customFormat="1" ht="7.5" customHeight="1">
      <c r="B93" s="21"/>
      <c r="S93" s="21"/>
    </row>
    <row r="94" spans="2:19" s="6" customFormat="1" ht="15.75" customHeight="1">
      <c r="B94" s="21"/>
      <c r="C94" s="17" t="s">
        <v>27</v>
      </c>
      <c r="F94" s="15" t="str">
        <f>$E$13</f>
        <v>VOŠ a SPŠ, U stadionu 1166, 516 01 Rychnov nad Kněžnou</v>
      </c>
      <c r="K94" s="17" t="s">
        <v>33</v>
      </c>
      <c r="M94" s="238" t="str">
        <f>$E$19</f>
        <v>ing. Oldřich Barvíř, Hradec Králové</v>
      </c>
      <c r="N94" s="236"/>
      <c r="O94" s="236"/>
      <c r="P94" s="236"/>
      <c r="Q94" s="236"/>
      <c r="S94" s="21"/>
    </row>
    <row r="95" spans="2:19" s="6" customFormat="1" ht="15" customHeight="1">
      <c r="B95" s="21"/>
      <c r="C95" s="17" t="s">
        <v>31</v>
      </c>
      <c r="F95" s="15" t="str">
        <f>IF($E$16="","",$E$16)</f>
        <v>Vyplň údaj</v>
      </c>
      <c r="S95" s="21"/>
    </row>
    <row r="96" spans="2:19" s="6" customFormat="1" ht="11.25" customHeight="1">
      <c r="B96" s="21"/>
      <c r="S96" s="21"/>
    </row>
    <row r="97" spans="2:27" s="87" customFormat="1" ht="30" customHeight="1">
      <c r="B97" s="88"/>
      <c r="C97" s="89" t="s">
        <v>240</v>
      </c>
      <c r="D97" s="90" t="s">
        <v>54</v>
      </c>
      <c r="E97" s="90" t="s">
        <v>50</v>
      </c>
      <c r="F97" s="273" t="s">
        <v>241</v>
      </c>
      <c r="G97" s="274"/>
      <c r="H97" s="274"/>
      <c r="I97" s="274"/>
      <c r="J97" s="90" t="s">
        <v>242</v>
      </c>
      <c r="K97" s="90" t="s">
        <v>243</v>
      </c>
      <c r="L97" s="273" t="s">
        <v>244</v>
      </c>
      <c r="M97" s="274"/>
      <c r="N97" s="273" t="s">
        <v>245</v>
      </c>
      <c r="O97" s="274"/>
      <c r="P97" s="274"/>
      <c r="Q97" s="274"/>
      <c r="R97" s="91" t="s">
        <v>246</v>
      </c>
      <c r="S97" s="88"/>
      <c r="T97" s="49" t="s">
        <v>247</v>
      </c>
      <c r="U97" s="50" t="s">
        <v>38</v>
      </c>
      <c r="V97" s="50" t="s">
        <v>248</v>
      </c>
      <c r="W97" s="50" t="s">
        <v>249</v>
      </c>
      <c r="X97" s="50" t="s">
        <v>250</v>
      </c>
      <c r="Y97" s="50" t="s">
        <v>251</v>
      </c>
      <c r="Z97" s="50" t="s">
        <v>252</v>
      </c>
      <c r="AA97" s="51" t="s">
        <v>253</v>
      </c>
    </row>
    <row r="98" spans="2:63" s="6" customFormat="1" ht="30" customHeight="1">
      <c r="B98" s="21"/>
      <c r="C98" s="54" t="s">
        <v>208</v>
      </c>
      <c r="N98" s="255">
        <f>$BK$98</f>
        <v>0</v>
      </c>
      <c r="O98" s="236"/>
      <c r="P98" s="236"/>
      <c r="Q98" s="236"/>
      <c r="S98" s="21"/>
      <c r="T98" s="53"/>
      <c r="U98" s="45"/>
      <c r="V98" s="45"/>
      <c r="W98" s="92">
        <f>$W$99+$W$705</f>
        <v>0</v>
      </c>
      <c r="X98" s="45"/>
      <c r="Y98" s="92">
        <f>$Y$99+$Y$705</f>
        <v>116.0170129199721</v>
      </c>
      <c r="Z98" s="45"/>
      <c r="AA98" s="93">
        <f>$AA$99+$AA$705</f>
        <v>60.63133060000001</v>
      </c>
      <c r="AT98" s="6" t="s">
        <v>68</v>
      </c>
      <c r="AU98" s="6" t="s">
        <v>209</v>
      </c>
      <c r="BK98" s="94">
        <f>$BK$99+$BK$705</f>
        <v>0</v>
      </c>
    </row>
    <row r="99" spans="2:63" s="95" customFormat="1" ht="37.5" customHeight="1">
      <c r="B99" s="96"/>
      <c r="D99" s="97" t="s">
        <v>210</v>
      </c>
      <c r="N99" s="256">
        <f>$BK$99</f>
        <v>0</v>
      </c>
      <c r="O99" s="253"/>
      <c r="P99" s="253"/>
      <c r="Q99" s="253"/>
      <c r="S99" s="96"/>
      <c r="T99" s="99"/>
      <c r="W99" s="100">
        <f>$W$100+$W$108+$W$121+$W$130+$W$630+$W$680+$W$694</f>
        <v>0</v>
      </c>
      <c r="Y99" s="100">
        <f>$Y$100+$Y$108+$Y$121+$Y$130+$Y$630+$Y$680+$Y$694</f>
        <v>86.73419479028</v>
      </c>
      <c r="AA99" s="101">
        <f>$AA$100+$AA$108+$AA$121+$AA$130+$AA$630+$AA$680+$AA$694</f>
        <v>55.62910400000001</v>
      </c>
      <c r="AR99" s="98" t="s">
        <v>9</v>
      </c>
      <c r="AT99" s="98" t="s">
        <v>68</v>
      </c>
      <c r="AU99" s="98" t="s">
        <v>69</v>
      </c>
      <c r="AY99" s="98" t="s">
        <v>254</v>
      </c>
      <c r="BK99" s="102">
        <f>$BK$100+$BK$108+$BK$121+$BK$130+$BK$630+$BK$680+$BK$694</f>
        <v>0</v>
      </c>
    </row>
    <row r="100" spans="2:63" s="95" customFormat="1" ht="21" customHeight="1">
      <c r="B100" s="96"/>
      <c r="D100" s="103" t="s">
        <v>211</v>
      </c>
      <c r="N100" s="252">
        <f>$BK$100</f>
        <v>0</v>
      </c>
      <c r="O100" s="253"/>
      <c r="P100" s="253"/>
      <c r="Q100" s="253"/>
      <c r="S100" s="96"/>
      <c r="T100" s="99"/>
      <c r="W100" s="100">
        <f>SUM($W$101:$W$107)</f>
        <v>0</v>
      </c>
      <c r="Y100" s="100">
        <f>SUM($Y$101:$Y$107)</f>
        <v>0</v>
      </c>
      <c r="AA100" s="101">
        <f>SUM($AA$101:$AA$107)</f>
        <v>15.860000000000001</v>
      </c>
      <c r="AR100" s="98" t="s">
        <v>9</v>
      </c>
      <c r="AT100" s="98" t="s">
        <v>68</v>
      </c>
      <c r="AU100" s="98" t="s">
        <v>9</v>
      </c>
      <c r="AY100" s="98" t="s">
        <v>254</v>
      </c>
      <c r="BK100" s="102">
        <f>SUM($BK$101:$BK$107)</f>
        <v>0</v>
      </c>
    </row>
    <row r="101" spans="2:65" s="6" customFormat="1" ht="27" customHeight="1">
      <c r="B101" s="21"/>
      <c r="C101" s="104" t="s">
        <v>9</v>
      </c>
      <c r="D101" s="104" t="s">
        <v>255</v>
      </c>
      <c r="E101" s="105" t="s">
        <v>256</v>
      </c>
      <c r="F101" s="257" t="s">
        <v>257</v>
      </c>
      <c r="G101" s="258"/>
      <c r="H101" s="258"/>
      <c r="I101" s="258"/>
      <c r="J101" s="107" t="s">
        <v>258</v>
      </c>
      <c r="K101" s="108">
        <v>61</v>
      </c>
      <c r="L101" s="259"/>
      <c r="M101" s="258"/>
      <c r="N101" s="260">
        <f>ROUND($L$101*$K$101,0)</f>
        <v>0</v>
      </c>
      <c r="O101" s="258"/>
      <c r="P101" s="258"/>
      <c r="Q101" s="258"/>
      <c r="R101" s="106" t="s">
        <v>259</v>
      </c>
      <c r="S101" s="21"/>
      <c r="T101" s="109"/>
      <c r="U101" s="110" t="s">
        <v>39</v>
      </c>
      <c r="X101" s="111">
        <v>0</v>
      </c>
      <c r="Y101" s="111">
        <f>$X$101*$K$101</f>
        <v>0</v>
      </c>
      <c r="Z101" s="111">
        <v>0.26</v>
      </c>
      <c r="AA101" s="112">
        <f>$Z$101*$K$101</f>
        <v>15.860000000000001</v>
      </c>
      <c r="AR101" s="73" t="s">
        <v>260</v>
      </c>
      <c r="AT101" s="73" t="s">
        <v>255</v>
      </c>
      <c r="AU101" s="73" t="s">
        <v>77</v>
      </c>
      <c r="AY101" s="6" t="s">
        <v>254</v>
      </c>
      <c r="BE101" s="113">
        <f>IF($U$101="základní",$N$101,0)</f>
        <v>0</v>
      </c>
      <c r="BF101" s="113">
        <f>IF($U$101="snížená",$N$101,0)</f>
        <v>0</v>
      </c>
      <c r="BG101" s="113">
        <f>IF($U$101="zákl. přenesená",$N$101,0)</f>
        <v>0</v>
      </c>
      <c r="BH101" s="113">
        <f>IF($U$101="sníž. přenesená",$N$101,0)</f>
        <v>0</v>
      </c>
      <c r="BI101" s="113">
        <f>IF($U$101="nulová",$N$101,0)</f>
        <v>0</v>
      </c>
      <c r="BJ101" s="73" t="s">
        <v>9</v>
      </c>
      <c r="BK101" s="113">
        <f>ROUND($L$101*$K$101,0)</f>
        <v>0</v>
      </c>
      <c r="BL101" s="73" t="s">
        <v>260</v>
      </c>
      <c r="BM101" s="73" t="s">
        <v>261</v>
      </c>
    </row>
    <row r="102" spans="2:51" s="6" customFormat="1" ht="15.75" customHeight="1">
      <c r="B102" s="114"/>
      <c r="E102" s="115"/>
      <c r="F102" s="261" t="s">
        <v>262</v>
      </c>
      <c r="G102" s="262"/>
      <c r="H102" s="262"/>
      <c r="I102" s="262"/>
      <c r="K102" s="117">
        <v>61</v>
      </c>
      <c r="S102" s="114"/>
      <c r="T102" s="118"/>
      <c r="AA102" s="119"/>
      <c r="AT102" s="116" t="s">
        <v>263</v>
      </c>
      <c r="AU102" s="116" t="s">
        <v>77</v>
      </c>
      <c r="AV102" s="116" t="s">
        <v>77</v>
      </c>
      <c r="AW102" s="116" t="s">
        <v>209</v>
      </c>
      <c r="AX102" s="116" t="s">
        <v>69</v>
      </c>
      <c r="AY102" s="116" t="s">
        <v>254</v>
      </c>
    </row>
    <row r="103" spans="2:51" s="6" customFormat="1" ht="15.75" customHeight="1">
      <c r="B103" s="120"/>
      <c r="E103" s="121" t="s">
        <v>169</v>
      </c>
      <c r="F103" s="263" t="s">
        <v>264</v>
      </c>
      <c r="G103" s="264"/>
      <c r="H103" s="264"/>
      <c r="I103" s="264"/>
      <c r="K103" s="122">
        <v>61</v>
      </c>
      <c r="S103" s="120"/>
      <c r="T103" s="123"/>
      <c r="AA103" s="124"/>
      <c r="AT103" s="121" t="s">
        <v>263</v>
      </c>
      <c r="AU103" s="121" t="s">
        <v>77</v>
      </c>
      <c r="AV103" s="121" t="s">
        <v>265</v>
      </c>
      <c r="AW103" s="121" t="s">
        <v>209</v>
      </c>
      <c r="AX103" s="121" t="s">
        <v>9</v>
      </c>
      <c r="AY103" s="121" t="s">
        <v>254</v>
      </c>
    </row>
    <row r="104" spans="2:65" s="6" customFormat="1" ht="27" customHeight="1">
      <c r="B104" s="21"/>
      <c r="C104" s="104" t="s">
        <v>77</v>
      </c>
      <c r="D104" s="104" t="s">
        <v>255</v>
      </c>
      <c r="E104" s="105" t="s">
        <v>266</v>
      </c>
      <c r="F104" s="257" t="s">
        <v>267</v>
      </c>
      <c r="G104" s="258"/>
      <c r="H104" s="258"/>
      <c r="I104" s="258"/>
      <c r="J104" s="107" t="s">
        <v>268</v>
      </c>
      <c r="K104" s="108">
        <v>36.6</v>
      </c>
      <c r="L104" s="259"/>
      <c r="M104" s="258"/>
      <c r="N104" s="260">
        <f>ROUND($L$104*$K$104,0)</f>
        <v>0</v>
      </c>
      <c r="O104" s="258"/>
      <c r="P104" s="258"/>
      <c r="Q104" s="258"/>
      <c r="R104" s="106" t="s">
        <v>259</v>
      </c>
      <c r="S104" s="21"/>
      <c r="T104" s="109"/>
      <c r="U104" s="110" t="s">
        <v>39</v>
      </c>
      <c r="X104" s="111">
        <v>0</v>
      </c>
      <c r="Y104" s="111">
        <f>$X$104*$K$104</f>
        <v>0</v>
      </c>
      <c r="Z104" s="111">
        <v>0</v>
      </c>
      <c r="AA104" s="112">
        <f>$Z$104*$K$104</f>
        <v>0</v>
      </c>
      <c r="AR104" s="73" t="s">
        <v>260</v>
      </c>
      <c r="AT104" s="73" t="s">
        <v>255</v>
      </c>
      <c r="AU104" s="73" t="s">
        <v>77</v>
      </c>
      <c r="AY104" s="6" t="s">
        <v>254</v>
      </c>
      <c r="BE104" s="113">
        <f>IF($U$104="základní",$N$104,0)</f>
        <v>0</v>
      </c>
      <c r="BF104" s="113">
        <f>IF($U$104="snížená",$N$104,0)</f>
        <v>0</v>
      </c>
      <c r="BG104" s="113">
        <f>IF($U$104="zákl. přenesená",$N$104,0)</f>
        <v>0</v>
      </c>
      <c r="BH104" s="113">
        <f>IF($U$104="sníž. přenesená",$N$104,0)</f>
        <v>0</v>
      </c>
      <c r="BI104" s="113">
        <f>IF($U$104="nulová",$N$104,0)</f>
        <v>0</v>
      </c>
      <c r="BJ104" s="73" t="s">
        <v>9</v>
      </c>
      <c r="BK104" s="113">
        <f>ROUND($L$104*$K$104,0)</f>
        <v>0</v>
      </c>
      <c r="BL104" s="73" t="s">
        <v>260</v>
      </c>
      <c r="BM104" s="73" t="s">
        <v>269</v>
      </c>
    </row>
    <row r="105" spans="2:51" s="6" customFormat="1" ht="15.75" customHeight="1">
      <c r="B105" s="114"/>
      <c r="E105" s="115"/>
      <c r="F105" s="261" t="s">
        <v>270</v>
      </c>
      <c r="G105" s="262"/>
      <c r="H105" s="262"/>
      <c r="I105" s="262"/>
      <c r="K105" s="117">
        <v>36.6</v>
      </c>
      <c r="S105" s="114"/>
      <c r="T105" s="118"/>
      <c r="AA105" s="119"/>
      <c r="AT105" s="116" t="s">
        <v>263</v>
      </c>
      <c r="AU105" s="116" t="s">
        <v>77</v>
      </c>
      <c r="AV105" s="116" t="s">
        <v>77</v>
      </c>
      <c r="AW105" s="116" t="s">
        <v>209</v>
      </c>
      <c r="AX105" s="116" t="s">
        <v>9</v>
      </c>
      <c r="AY105" s="116" t="s">
        <v>254</v>
      </c>
    </row>
    <row r="106" spans="2:65" s="6" customFormat="1" ht="27" customHeight="1">
      <c r="B106" s="21"/>
      <c r="C106" s="104" t="s">
        <v>265</v>
      </c>
      <c r="D106" s="104" t="s">
        <v>255</v>
      </c>
      <c r="E106" s="105" t="s">
        <v>271</v>
      </c>
      <c r="F106" s="257" t="s">
        <v>272</v>
      </c>
      <c r="G106" s="258"/>
      <c r="H106" s="258"/>
      <c r="I106" s="258"/>
      <c r="J106" s="107" t="s">
        <v>268</v>
      </c>
      <c r="K106" s="108">
        <v>36.6</v>
      </c>
      <c r="L106" s="259"/>
      <c r="M106" s="258"/>
      <c r="N106" s="260">
        <f>ROUND($L$106*$K$106,0)</f>
        <v>0</v>
      </c>
      <c r="O106" s="258"/>
      <c r="P106" s="258"/>
      <c r="Q106" s="258"/>
      <c r="R106" s="106" t="s">
        <v>259</v>
      </c>
      <c r="S106" s="21"/>
      <c r="T106" s="109"/>
      <c r="U106" s="110" t="s">
        <v>39</v>
      </c>
      <c r="X106" s="111">
        <v>0</v>
      </c>
      <c r="Y106" s="111">
        <f>$X$106*$K$106</f>
        <v>0</v>
      </c>
      <c r="Z106" s="111">
        <v>0</v>
      </c>
      <c r="AA106" s="112">
        <f>$Z$106*$K$106</f>
        <v>0</v>
      </c>
      <c r="AR106" s="73" t="s">
        <v>260</v>
      </c>
      <c r="AT106" s="73" t="s">
        <v>255</v>
      </c>
      <c r="AU106" s="73" t="s">
        <v>77</v>
      </c>
      <c r="AY106" s="6" t="s">
        <v>254</v>
      </c>
      <c r="BE106" s="113">
        <f>IF($U$106="základní",$N$106,0)</f>
        <v>0</v>
      </c>
      <c r="BF106" s="113">
        <f>IF($U$106="snížená",$N$106,0)</f>
        <v>0</v>
      </c>
      <c r="BG106" s="113">
        <f>IF($U$106="zákl. přenesená",$N$106,0)</f>
        <v>0</v>
      </c>
      <c r="BH106" s="113">
        <f>IF($U$106="sníž. přenesená",$N$106,0)</f>
        <v>0</v>
      </c>
      <c r="BI106" s="113">
        <f>IF($U$106="nulová",$N$106,0)</f>
        <v>0</v>
      </c>
      <c r="BJ106" s="73" t="s">
        <v>9</v>
      </c>
      <c r="BK106" s="113">
        <f>ROUND($L$106*$K$106,0)</f>
        <v>0</v>
      </c>
      <c r="BL106" s="73" t="s">
        <v>260</v>
      </c>
      <c r="BM106" s="73" t="s">
        <v>273</v>
      </c>
    </row>
    <row r="107" spans="2:51" s="6" customFormat="1" ht="15.75" customHeight="1">
      <c r="B107" s="114"/>
      <c r="E107" s="115"/>
      <c r="F107" s="261" t="s">
        <v>270</v>
      </c>
      <c r="G107" s="262"/>
      <c r="H107" s="262"/>
      <c r="I107" s="262"/>
      <c r="K107" s="117">
        <v>36.6</v>
      </c>
      <c r="S107" s="114"/>
      <c r="T107" s="118"/>
      <c r="AA107" s="119"/>
      <c r="AT107" s="116" t="s">
        <v>263</v>
      </c>
      <c r="AU107" s="116" t="s">
        <v>77</v>
      </c>
      <c r="AV107" s="116" t="s">
        <v>77</v>
      </c>
      <c r="AW107" s="116" t="s">
        <v>209</v>
      </c>
      <c r="AX107" s="116" t="s">
        <v>9</v>
      </c>
      <c r="AY107" s="116" t="s">
        <v>254</v>
      </c>
    </row>
    <row r="108" spans="2:63" s="95" customFormat="1" ht="30.75" customHeight="1">
      <c r="B108" s="96"/>
      <c r="D108" s="103" t="s">
        <v>212</v>
      </c>
      <c r="N108" s="252">
        <f>$BK$108</f>
        <v>0</v>
      </c>
      <c r="O108" s="253"/>
      <c r="P108" s="253"/>
      <c r="Q108" s="253"/>
      <c r="S108" s="96"/>
      <c r="T108" s="99"/>
      <c r="W108" s="100">
        <f>SUM($W$109:$W$120)</f>
        <v>0</v>
      </c>
      <c r="Y108" s="100">
        <f>SUM($Y$109:$Y$120)</f>
        <v>1.2066737799999998</v>
      </c>
      <c r="AA108" s="101">
        <f>SUM($AA$109:$AA$120)</f>
        <v>0</v>
      </c>
      <c r="AR108" s="98" t="s">
        <v>9</v>
      </c>
      <c r="AT108" s="98" t="s">
        <v>68</v>
      </c>
      <c r="AU108" s="98" t="s">
        <v>9</v>
      </c>
      <c r="AY108" s="98" t="s">
        <v>254</v>
      </c>
      <c r="BK108" s="102">
        <f>SUM($BK$109:$BK$120)</f>
        <v>0</v>
      </c>
    </row>
    <row r="109" spans="2:65" s="6" customFormat="1" ht="27" customHeight="1">
      <c r="B109" s="21"/>
      <c r="C109" s="104" t="s">
        <v>260</v>
      </c>
      <c r="D109" s="104" t="s">
        <v>255</v>
      </c>
      <c r="E109" s="105" t="s">
        <v>274</v>
      </c>
      <c r="F109" s="257" t="s">
        <v>275</v>
      </c>
      <c r="G109" s="258"/>
      <c r="H109" s="258"/>
      <c r="I109" s="258"/>
      <c r="J109" s="107" t="s">
        <v>268</v>
      </c>
      <c r="K109" s="108">
        <v>0.181</v>
      </c>
      <c r="L109" s="259"/>
      <c r="M109" s="258"/>
      <c r="N109" s="260">
        <f>ROUND($L$109*$K$109,0)</f>
        <v>0</v>
      </c>
      <c r="O109" s="258"/>
      <c r="P109" s="258"/>
      <c r="Q109" s="258"/>
      <c r="R109" s="106" t="s">
        <v>259</v>
      </c>
      <c r="S109" s="21"/>
      <c r="T109" s="109"/>
      <c r="U109" s="110" t="s">
        <v>39</v>
      </c>
      <c r="X109" s="111">
        <v>1.7545</v>
      </c>
      <c r="Y109" s="111">
        <f>$X$109*$K$109</f>
        <v>0.31756449999999997</v>
      </c>
      <c r="Z109" s="111">
        <v>0</v>
      </c>
      <c r="AA109" s="112">
        <f>$Z$109*$K$109</f>
        <v>0</v>
      </c>
      <c r="AR109" s="73" t="s">
        <v>260</v>
      </c>
      <c r="AT109" s="73" t="s">
        <v>255</v>
      </c>
      <c r="AU109" s="73" t="s">
        <v>77</v>
      </c>
      <c r="AY109" s="6" t="s">
        <v>254</v>
      </c>
      <c r="BE109" s="113">
        <f>IF($U$109="základní",$N$109,0)</f>
        <v>0</v>
      </c>
      <c r="BF109" s="113">
        <f>IF($U$109="snížená",$N$109,0)</f>
        <v>0</v>
      </c>
      <c r="BG109" s="113">
        <f>IF($U$109="zákl. přenesená",$N$109,0)</f>
        <v>0</v>
      </c>
      <c r="BH109" s="113">
        <f>IF($U$109="sníž. přenesená",$N$109,0)</f>
        <v>0</v>
      </c>
      <c r="BI109" s="113">
        <f>IF($U$109="nulová",$N$109,0)</f>
        <v>0</v>
      </c>
      <c r="BJ109" s="73" t="s">
        <v>9</v>
      </c>
      <c r="BK109" s="113">
        <f>ROUND($L$109*$K$109,0)</f>
        <v>0</v>
      </c>
      <c r="BL109" s="73" t="s">
        <v>260</v>
      </c>
      <c r="BM109" s="73" t="s">
        <v>276</v>
      </c>
    </row>
    <row r="110" spans="2:51" s="6" customFormat="1" ht="15.75" customHeight="1">
      <c r="B110" s="114"/>
      <c r="E110" s="115"/>
      <c r="F110" s="261" t="s">
        <v>277</v>
      </c>
      <c r="G110" s="262"/>
      <c r="H110" s="262"/>
      <c r="I110" s="262"/>
      <c r="K110" s="117">
        <v>0.181</v>
      </c>
      <c r="S110" s="114"/>
      <c r="T110" s="118"/>
      <c r="AA110" s="119"/>
      <c r="AT110" s="116" t="s">
        <v>263</v>
      </c>
      <c r="AU110" s="116" t="s">
        <v>77</v>
      </c>
      <c r="AV110" s="116" t="s">
        <v>77</v>
      </c>
      <c r="AW110" s="116" t="s">
        <v>209</v>
      </c>
      <c r="AX110" s="116" t="s">
        <v>9</v>
      </c>
      <c r="AY110" s="116" t="s">
        <v>254</v>
      </c>
    </row>
    <row r="111" spans="2:65" s="6" customFormat="1" ht="15.75" customHeight="1">
      <c r="B111" s="21"/>
      <c r="C111" s="104" t="s">
        <v>278</v>
      </c>
      <c r="D111" s="104" t="s">
        <v>255</v>
      </c>
      <c r="E111" s="105" t="s">
        <v>279</v>
      </c>
      <c r="F111" s="257" t="s">
        <v>280</v>
      </c>
      <c r="G111" s="258"/>
      <c r="H111" s="258"/>
      <c r="I111" s="258"/>
      <c r="J111" s="107" t="s">
        <v>281</v>
      </c>
      <c r="K111" s="108">
        <v>5</v>
      </c>
      <c r="L111" s="259"/>
      <c r="M111" s="258"/>
      <c r="N111" s="260">
        <f>ROUND($L$111*$K$111,0)</f>
        <v>0</v>
      </c>
      <c r="O111" s="258"/>
      <c r="P111" s="258"/>
      <c r="Q111" s="258"/>
      <c r="R111" s="106" t="s">
        <v>259</v>
      </c>
      <c r="S111" s="21"/>
      <c r="T111" s="109"/>
      <c r="U111" s="110" t="s">
        <v>39</v>
      </c>
      <c r="X111" s="111">
        <v>0.092848</v>
      </c>
      <c r="Y111" s="111">
        <f>$X$111*$K$111</f>
        <v>0.46424</v>
      </c>
      <c r="Z111" s="111">
        <v>0</v>
      </c>
      <c r="AA111" s="112">
        <f>$Z$111*$K$111</f>
        <v>0</v>
      </c>
      <c r="AR111" s="73" t="s">
        <v>260</v>
      </c>
      <c r="AT111" s="73" t="s">
        <v>255</v>
      </c>
      <c r="AU111" s="73" t="s">
        <v>77</v>
      </c>
      <c r="AY111" s="6" t="s">
        <v>254</v>
      </c>
      <c r="BE111" s="113">
        <f>IF($U$111="základní",$N$111,0)</f>
        <v>0</v>
      </c>
      <c r="BF111" s="113">
        <f>IF($U$111="snížená",$N$111,0)</f>
        <v>0</v>
      </c>
      <c r="BG111" s="113">
        <f>IF($U$111="zákl. přenesená",$N$111,0)</f>
        <v>0</v>
      </c>
      <c r="BH111" s="113">
        <f>IF($U$111="sníž. přenesená",$N$111,0)</f>
        <v>0</v>
      </c>
      <c r="BI111" s="113">
        <f>IF($U$111="nulová",$N$111,0)</f>
        <v>0</v>
      </c>
      <c r="BJ111" s="73" t="s">
        <v>9</v>
      </c>
      <c r="BK111" s="113">
        <f>ROUND($L$111*$K$111,0)</f>
        <v>0</v>
      </c>
      <c r="BL111" s="73" t="s">
        <v>260</v>
      </c>
      <c r="BM111" s="73" t="s">
        <v>282</v>
      </c>
    </row>
    <row r="112" spans="2:51" s="6" customFormat="1" ht="15.75" customHeight="1">
      <c r="B112" s="114"/>
      <c r="E112" s="115"/>
      <c r="F112" s="261" t="s">
        <v>283</v>
      </c>
      <c r="G112" s="262"/>
      <c r="H112" s="262"/>
      <c r="I112" s="262"/>
      <c r="K112" s="117">
        <v>5</v>
      </c>
      <c r="S112" s="114"/>
      <c r="T112" s="118"/>
      <c r="AA112" s="119"/>
      <c r="AT112" s="116" t="s">
        <v>263</v>
      </c>
      <c r="AU112" s="116" t="s">
        <v>77</v>
      </c>
      <c r="AV112" s="116" t="s">
        <v>77</v>
      </c>
      <c r="AW112" s="116" t="s">
        <v>209</v>
      </c>
      <c r="AX112" s="116" t="s">
        <v>9</v>
      </c>
      <c r="AY112" s="116" t="s">
        <v>254</v>
      </c>
    </row>
    <row r="113" spans="2:65" s="6" customFormat="1" ht="27" customHeight="1">
      <c r="B113" s="21"/>
      <c r="C113" s="104" t="s">
        <v>284</v>
      </c>
      <c r="D113" s="104" t="s">
        <v>255</v>
      </c>
      <c r="E113" s="105" t="s">
        <v>285</v>
      </c>
      <c r="F113" s="257" t="s">
        <v>286</v>
      </c>
      <c r="G113" s="258"/>
      <c r="H113" s="258"/>
      <c r="I113" s="258"/>
      <c r="J113" s="107" t="s">
        <v>258</v>
      </c>
      <c r="K113" s="108">
        <v>4.904</v>
      </c>
      <c r="L113" s="259"/>
      <c r="M113" s="258"/>
      <c r="N113" s="260">
        <f>ROUND($L$113*$K$113,0)</f>
        <v>0</v>
      </c>
      <c r="O113" s="258"/>
      <c r="P113" s="258"/>
      <c r="Q113" s="258"/>
      <c r="R113" s="106" t="s">
        <v>259</v>
      </c>
      <c r="S113" s="21"/>
      <c r="T113" s="109"/>
      <c r="U113" s="110" t="s">
        <v>39</v>
      </c>
      <c r="X113" s="111">
        <v>0.08532</v>
      </c>
      <c r="Y113" s="111">
        <f>$X$113*$K$113</f>
        <v>0.41840927999999994</v>
      </c>
      <c r="Z113" s="111">
        <v>0</v>
      </c>
      <c r="AA113" s="112">
        <f>$Z$113*$K$113</f>
        <v>0</v>
      </c>
      <c r="AR113" s="73" t="s">
        <v>260</v>
      </c>
      <c r="AT113" s="73" t="s">
        <v>255</v>
      </c>
      <c r="AU113" s="73" t="s">
        <v>77</v>
      </c>
      <c r="AY113" s="6" t="s">
        <v>254</v>
      </c>
      <c r="BE113" s="113">
        <f>IF($U$113="základní",$N$113,0)</f>
        <v>0</v>
      </c>
      <c r="BF113" s="113">
        <f>IF($U$113="snížená",$N$113,0)</f>
        <v>0</v>
      </c>
      <c r="BG113" s="113">
        <f>IF($U$113="zákl. přenesená",$N$113,0)</f>
        <v>0</v>
      </c>
      <c r="BH113" s="113">
        <f>IF($U$113="sníž. přenesená",$N$113,0)</f>
        <v>0</v>
      </c>
      <c r="BI113" s="113">
        <f>IF($U$113="nulová",$N$113,0)</f>
        <v>0</v>
      </c>
      <c r="BJ113" s="73" t="s">
        <v>9</v>
      </c>
      <c r="BK113" s="113">
        <f>ROUND($L$113*$K$113,0)</f>
        <v>0</v>
      </c>
      <c r="BL113" s="73" t="s">
        <v>260</v>
      </c>
      <c r="BM113" s="73" t="s">
        <v>287</v>
      </c>
    </row>
    <row r="114" spans="2:51" s="6" customFormat="1" ht="15.75" customHeight="1">
      <c r="B114" s="114"/>
      <c r="E114" s="115"/>
      <c r="F114" s="261" t="s">
        <v>288</v>
      </c>
      <c r="G114" s="262"/>
      <c r="H114" s="262"/>
      <c r="I114" s="262"/>
      <c r="K114" s="117">
        <v>1.232</v>
      </c>
      <c r="S114" s="114"/>
      <c r="T114" s="118"/>
      <c r="AA114" s="119"/>
      <c r="AT114" s="116" t="s">
        <v>263</v>
      </c>
      <c r="AU114" s="116" t="s">
        <v>77</v>
      </c>
      <c r="AV114" s="116" t="s">
        <v>77</v>
      </c>
      <c r="AW114" s="116" t="s">
        <v>209</v>
      </c>
      <c r="AX114" s="116" t="s">
        <v>69</v>
      </c>
      <c r="AY114" s="116" t="s">
        <v>254</v>
      </c>
    </row>
    <row r="115" spans="2:51" s="6" customFormat="1" ht="15.75" customHeight="1">
      <c r="B115" s="114"/>
      <c r="E115" s="116"/>
      <c r="F115" s="261" t="s">
        <v>289</v>
      </c>
      <c r="G115" s="262"/>
      <c r="H115" s="262"/>
      <c r="I115" s="262"/>
      <c r="K115" s="117">
        <v>1.18</v>
      </c>
      <c r="S115" s="114"/>
      <c r="T115" s="118"/>
      <c r="AA115" s="119"/>
      <c r="AT115" s="116" t="s">
        <v>263</v>
      </c>
      <c r="AU115" s="116" t="s">
        <v>77</v>
      </c>
      <c r="AV115" s="116" t="s">
        <v>77</v>
      </c>
      <c r="AW115" s="116" t="s">
        <v>209</v>
      </c>
      <c r="AX115" s="116" t="s">
        <v>69</v>
      </c>
      <c r="AY115" s="116" t="s">
        <v>254</v>
      </c>
    </row>
    <row r="116" spans="2:51" s="6" customFormat="1" ht="15.75" customHeight="1">
      <c r="B116" s="114"/>
      <c r="E116" s="116"/>
      <c r="F116" s="261" t="s">
        <v>290</v>
      </c>
      <c r="G116" s="262"/>
      <c r="H116" s="262"/>
      <c r="I116" s="262"/>
      <c r="K116" s="117">
        <v>0.692</v>
      </c>
      <c r="S116" s="114"/>
      <c r="T116" s="118"/>
      <c r="AA116" s="119"/>
      <c r="AT116" s="116" t="s">
        <v>263</v>
      </c>
      <c r="AU116" s="116" t="s">
        <v>77</v>
      </c>
      <c r="AV116" s="116" t="s">
        <v>77</v>
      </c>
      <c r="AW116" s="116" t="s">
        <v>209</v>
      </c>
      <c r="AX116" s="116" t="s">
        <v>69</v>
      </c>
      <c r="AY116" s="116" t="s">
        <v>254</v>
      </c>
    </row>
    <row r="117" spans="2:51" s="6" customFormat="1" ht="15.75" customHeight="1">
      <c r="B117" s="114"/>
      <c r="E117" s="116"/>
      <c r="F117" s="261" t="s">
        <v>291</v>
      </c>
      <c r="G117" s="262"/>
      <c r="H117" s="262"/>
      <c r="I117" s="262"/>
      <c r="K117" s="117">
        <v>1.8</v>
      </c>
      <c r="S117" s="114"/>
      <c r="T117" s="118"/>
      <c r="AA117" s="119"/>
      <c r="AT117" s="116" t="s">
        <v>263</v>
      </c>
      <c r="AU117" s="116" t="s">
        <v>77</v>
      </c>
      <c r="AV117" s="116" t="s">
        <v>77</v>
      </c>
      <c r="AW117" s="116" t="s">
        <v>209</v>
      </c>
      <c r="AX117" s="116" t="s">
        <v>69</v>
      </c>
      <c r="AY117" s="116" t="s">
        <v>254</v>
      </c>
    </row>
    <row r="118" spans="2:51" s="6" customFormat="1" ht="15.75" customHeight="1">
      <c r="B118" s="120"/>
      <c r="E118" s="121" t="s">
        <v>145</v>
      </c>
      <c r="F118" s="263" t="s">
        <v>264</v>
      </c>
      <c r="G118" s="264"/>
      <c r="H118" s="264"/>
      <c r="I118" s="264"/>
      <c r="K118" s="122">
        <v>4.904</v>
      </c>
      <c r="S118" s="120"/>
      <c r="T118" s="123"/>
      <c r="AA118" s="124"/>
      <c r="AT118" s="121" t="s">
        <v>263</v>
      </c>
      <c r="AU118" s="121" t="s">
        <v>77</v>
      </c>
      <c r="AV118" s="121" t="s">
        <v>265</v>
      </c>
      <c r="AW118" s="121" t="s">
        <v>209</v>
      </c>
      <c r="AX118" s="121" t="s">
        <v>9</v>
      </c>
      <c r="AY118" s="121" t="s">
        <v>254</v>
      </c>
    </row>
    <row r="119" spans="2:65" s="6" customFormat="1" ht="27" customHeight="1">
      <c r="B119" s="21"/>
      <c r="C119" s="104" t="s">
        <v>292</v>
      </c>
      <c r="D119" s="104" t="s">
        <v>255</v>
      </c>
      <c r="E119" s="105" t="s">
        <v>293</v>
      </c>
      <c r="F119" s="257" t="s">
        <v>294</v>
      </c>
      <c r="G119" s="258"/>
      <c r="H119" s="258"/>
      <c r="I119" s="258"/>
      <c r="J119" s="107" t="s">
        <v>281</v>
      </c>
      <c r="K119" s="108">
        <v>1</v>
      </c>
      <c r="L119" s="259"/>
      <c r="M119" s="258"/>
      <c r="N119" s="260">
        <f>ROUND($L$119*$K$119,0)</f>
        <v>0</v>
      </c>
      <c r="O119" s="258"/>
      <c r="P119" s="258"/>
      <c r="Q119" s="258"/>
      <c r="R119" s="106" t="s">
        <v>259</v>
      </c>
      <c r="S119" s="21"/>
      <c r="T119" s="109"/>
      <c r="U119" s="110" t="s">
        <v>39</v>
      </c>
      <c r="X119" s="111">
        <v>0.00646</v>
      </c>
      <c r="Y119" s="111">
        <f>$X$119*$K$119</f>
        <v>0.00646</v>
      </c>
      <c r="Z119" s="111">
        <v>0</v>
      </c>
      <c r="AA119" s="112">
        <f>$Z$119*$K$119</f>
        <v>0</v>
      </c>
      <c r="AR119" s="73" t="s">
        <v>260</v>
      </c>
      <c r="AT119" s="73" t="s">
        <v>255</v>
      </c>
      <c r="AU119" s="73" t="s">
        <v>77</v>
      </c>
      <c r="AY119" s="6" t="s">
        <v>254</v>
      </c>
      <c r="BE119" s="113">
        <f>IF($U$119="základní",$N$119,0)</f>
        <v>0</v>
      </c>
      <c r="BF119" s="113">
        <f>IF($U$119="snížená",$N$119,0)</f>
        <v>0</v>
      </c>
      <c r="BG119" s="113">
        <f>IF($U$119="zákl. přenesená",$N$119,0)</f>
        <v>0</v>
      </c>
      <c r="BH119" s="113">
        <f>IF($U$119="sníž. přenesená",$N$119,0)</f>
        <v>0</v>
      </c>
      <c r="BI119" s="113">
        <f>IF($U$119="nulová",$N$119,0)</f>
        <v>0</v>
      </c>
      <c r="BJ119" s="73" t="s">
        <v>9</v>
      </c>
      <c r="BK119" s="113">
        <f>ROUND($L$119*$K$119,0)</f>
        <v>0</v>
      </c>
      <c r="BL119" s="73" t="s">
        <v>260</v>
      </c>
      <c r="BM119" s="73" t="s">
        <v>295</v>
      </c>
    </row>
    <row r="120" spans="2:51" s="6" customFormat="1" ht="15.75" customHeight="1">
      <c r="B120" s="114"/>
      <c r="E120" s="115"/>
      <c r="F120" s="261" t="s">
        <v>9</v>
      </c>
      <c r="G120" s="262"/>
      <c r="H120" s="262"/>
      <c r="I120" s="262"/>
      <c r="K120" s="117">
        <v>1</v>
      </c>
      <c r="S120" s="114"/>
      <c r="T120" s="118"/>
      <c r="AA120" s="119"/>
      <c r="AT120" s="116" t="s">
        <v>263</v>
      </c>
      <c r="AU120" s="116" t="s">
        <v>77</v>
      </c>
      <c r="AV120" s="116" t="s">
        <v>77</v>
      </c>
      <c r="AW120" s="116" t="s">
        <v>209</v>
      </c>
      <c r="AX120" s="116" t="s">
        <v>9</v>
      </c>
      <c r="AY120" s="116" t="s">
        <v>254</v>
      </c>
    </row>
    <row r="121" spans="2:63" s="95" customFormat="1" ht="30.75" customHeight="1">
      <c r="B121" s="96"/>
      <c r="D121" s="103" t="s">
        <v>213</v>
      </c>
      <c r="N121" s="252">
        <f>$BK$121</f>
        <v>0</v>
      </c>
      <c r="O121" s="253"/>
      <c r="P121" s="253"/>
      <c r="Q121" s="253"/>
      <c r="S121" s="96"/>
      <c r="T121" s="99"/>
      <c r="W121" s="100">
        <f>SUM($W$122:$W$129)</f>
        <v>0</v>
      </c>
      <c r="Y121" s="100">
        <f>SUM($Y$122:$Y$129)</f>
        <v>29.94368</v>
      </c>
      <c r="AA121" s="101">
        <f>SUM($AA$122:$AA$129)</f>
        <v>0</v>
      </c>
      <c r="AR121" s="98" t="s">
        <v>9</v>
      </c>
      <c r="AT121" s="98" t="s">
        <v>68</v>
      </c>
      <c r="AU121" s="98" t="s">
        <v>9</v>
      </c>
      <c r="AY121" s="98" t="s">
        <v>254</v>
      </c>
      <c r="BK121" s="102">
        <f>SUM($BK$122:$BK$129)</f>
        <v>0</v>
      </c>
    </row>
    <row r="122" spans="2:65" s="6" customFormat="1" ht="27" customHeight="1">
      <c r="B122" s="21"/>
      <c r="C122" s="104" t="s">
        <v>296</v>
      </c>
      <c r="D122" s="104" t="s">
        <v>255</v>
      </c>
      <c r="E122" s="105" t="s">
        <v>297</v>
      </c>
      <c r="F122" s="257" t="s">
        <v>298</v>
      </c>
      <c r="G122" s="258"/>
      <c r="H122" s="258"/>
      <c r="I122" s="258"/>
      <c r="J122" s="107" t="s">
        <v>258</v>
      </c>
      <c r="K122" s="108">
        <v>61</v>
      </c>
      <c r="L122" s="259"/>
      <c r="M122" s="258"/>
      <c r="N122" s="260">
        <f>ROUND($L$122*$K$122,0)</f>
        <v>0</v>
      </c>
      <c r="O122" s="258"/>
      <c r="P122" s="258"/>
      <c r="Q122" s="258"/>
      <c r="R122" s="106" t="s">
        <v>259</v>
      </c>
      <c r="S122" s="21"/>
      <c r="T122" s="109"/>
      <c r="U122" s="110" t="s">
        <v>39</v>
      </c>
      <c r="X122" s="111">
        <v>0.27994</v>
      </c>
      <c r="Y122" s="111">
        <f>$X$122*$K$122</f>
        <v>17.076340000000002</v>
      </c>
      <c r="Z122" s="111">
        <v>0</v>
      </c>
      <c r="AA122" s="112">
        <f>$Z$122*$K$122</f>
        <v>0</v>
      </c>
      <c r="AR122" s="73" t="s">
        <v>260</v>
      </c>
      <c r="AT122" s="73" t="s">
        <v>255</v>
      </c>
      <c r="AU122" s="73" t="s">
        <v>77</v>
      </c>
      <c r="AY122" s="6" t="s">
        <v>254</v>
      </c>
      <c r="BE122" s="113">
        <f>IF($U$122="základní",$N$122,0)</f>
        <v>0</v>
      </c>
      <c r="BF122" s="113">
        <f>IF($U$122="snížená",$N$122,0)</f>
        <v>0</v>
      </c>
      <c r="BG122" s="113">
        <f>IF($U$122="zákl. přenesená",$N$122,0)</f>
        <v>0</v>
      </c>
      <c r="BH122" s="113">
        <f>IF($U$122="sníž. přenesená",$N$122,0)</f>
        <v>0</v>
      </c>
      <c r="BI122" s="113">
        <f>IF($U$122="nulová",$N$122,0)</f>
        <v>0</v>
      </c>
      <c r="BJ122" s="73" t="s">
        <v>9</v>
      </c>
      <c r="BK122" s="113">
        <f>ROUND($L$122*$K$122,0)</f>
        <v>0</v>
      </c>
      <c r="BL122" s="73" t="s">
        <v>260</v>
      </c>
      <c r="BM122" s="73" t="s">
        <v>299</v>
      </c>
    </row>
    <row r="123" spans="2:51" s="6" customFormat="1" ht="15.75" customHeight="1">
      <c r="B123" s="114"/>
      <c r="E123" s="115"/>
      <c r="F123" s="261" t="s">
        <v>169</v>
      </c>
      <c r="G123" s="262"/>
      <c r="H123" s="262"/>
      <c r="I123" s="262"/>
      <c r="K123" s="117">
        <v>61</v>
      </c>
      <c r="S123" s="114"/>
      <c r="T123" s="118"/>
      <c r="AA123" s="119"/>
      <c r="AT123" s="116" t="s">
        <v>263</v>
      </c>
      <c r="AU123" s="116" t="s">
        <v>77</v>
      </c>
      <c r="AV123" s="116" t="s">
        <v>77</v>
      </c>
      <c r="AW123" s="116" t="s">
        <v>209</v>
      </c>
      <c r="AX123" s="116" t="s">
        <v>9</v>
      </c>
      <c r="AY123" s="116" t="s">
        <v>254</v>
      </c>
    </row>
    <row r="124" spans="2:65" s="6" customFormat="1" ht="27" customHeight="1">
      <c r="B124" s="21"/>
      <c r="C124" s="104" t="s">
        <v>300</v>
      </c>
      <c r="D124" s="104" t="s">
        <v>255</v>
      </c>
      <c r="E124" s="105" t="s">
        <v>301</v>
      </c>
      <c r="F124" s="257" t="s">
        <v>302</v>
      </c>
      <c r="G124" s="258"/>
      <c r="H124" s="258"/>
      <c r="I124" s="258"/>
      <c r="J124" s="107" t="s">
        <v>258</v>
      </c>
      <c r="K124" s="108">
        <v>61</v>
      </c>
      <c r="L124" s="259"/>
      <c r="M124" s="258"/>
      <c r="N124" s="260">
        <f>ROUND($L$124*$K$124,0)</f>
        <v>0</v>
      </c>
      <c r="O124" s="258"/>
      <c r="P124" s="258"/>
      <c r="Q124" s="258"/>
      <c r="R124" s="106" t="s">
        <v>259</v>
      </c>
      <c r="S124" s="21"/>
      <c r="T124" s="109"/>
      <c r="U124" s="110" t="s">
        <v>39</v>
      </c>
      <c r="X124" s="111">
        <v>0.08425</v>
      </c>
      <c r="Y124" s="111">
        <f>$X$124*$K$124</f>
        <v>5.1392500000000005</v>
      </c>
      <c r="Z124" s="111">
        <v>0</v>
      </c>
      <c r="AA124" s="112">
        <f>$Z$124*$K$124</f>
        <v>0</v>
      </c>
      <c r="AR124" s="73" t="s">
        <v>260</v>
      </c>
      <c r="AT124" s="73" t="s">
        <v>255</v>
      </c>
      <c r="AU124" s="73" t="s">
        <v>77</v>
      </c>
      <c r="AY124" s="6" t="s">
        <v>254</v>
      </c>
      <c r="BE124" s="113">
        <f>IF($U$124="základní",$N$124,0)</f>
        <v>0</v>
      </c>
      <c r="BF124" s="113">
        <f>IF($U$124="snížená",$N$124,0)</f>
        <v>0</v>
      </c>
      <c r="BG124" s="113">
        <f>IF($U$124="zákl. přenesená",$N$124,0)</f>
        <v>0</v>
      </c>
      <c r="BH124" s="113">
        <f>IF($U$124="sníž. přenesená",$N$124,0)</f>
        <v>0</v>
      </c>
      <c r="BI124" s="113">
        <f>IF($U$124="nulová",$N$124,0)</f>
        <v>0</v>
      </c>
      <c r="BJ124" s="73" t="s">
        <v>9</v>
      </c>
      <c r="BK124" s="113">
        <f>ROUND($L$124*$K$124,0)</f>
        <v>0</v>
      </c>
      <c r="BL124" s="73" t="s">
        <v>260</v>
      </c>
      <c r="BM124" s="73" t="s">
        <v>303</v>
      </c>
    </row>
    <row r="125" spans="2:51" s="6" customFormat="1" ht="15.75" customHeight="1">
      <c r="B125" s="114"/>
      <c r="E125" s="115"/>
      <c r="F125" s="261" t="s">
        <v>169</v>
      </c>
      <c r="G125" s="262"/>
      <c r="H125" s="262"/>
      <c r="I125" s="262"/>
      <c r="K125" s="117">
        <v>61</v>
      </c>
      <c r="S125" s="114"/>
      <c r="T125" s="118"/>
      <c r="AA125" s="119"/>
      <c r="AT125" s="116" t="s">
        <v>263</v>
      </c>
      <c r="AU125" s="116" t="s">
        <v>77</v>
      </c>
      <c r="AV125" s="116" t="s">
        <v>77</v>
      </c>
      <c r="AW125" s="116" t="s">
        <v>209</v>
      </c>
      <c r="AX125" s="116" t="s">
        <v>9</v>
      </c>
      <c r="AY125" s="116" t="s">
        <v>254</v>
      </c>
    </row>
    <row r="126" spans="2:65" s="6" customFormat="1" ht="27" customHeight="1">
      <c r="B126" s="21"/>
      <c r="C126" s="125" t="s">
        <v>25</v>
      </c>
      <c r="D126" s="125" t="s">
        <v>304</v>
      </c>
      <c r="E126" s="126" t="s">
        <v>305</v>
      </c>
      <c r="F126" s="265" t="s">
        <v>306</v>
      </c>
      <c r="G126" s="266"/>
      <c r="H126" s="266"/>
      <c r="I126" s="266"/>
      <c r="J126" s="127" t="s">
        <v>258</v>
      </c>
      <c r="K126" s="128">
        <v>6.283</v>
      </c>
      <c r="L126" s="267"/>
      <c r="M126" s="266"/>
      <c r="N126" s="268">
        <f>ROUND($L$126*$K$126,0)</f>
        <v>0</v>
      </c>
      <c r="O126" s="258"/>
      <c r="P126" s="258"/>
      <c r="Q126" s="258"/>
      <c r="R126" s="106" t="s">
        <v>259</v>
      </c>
      <c r="S126" s="21"/>
      <c r="T126" s="109"/>
      <c r="U126" s="110" t="s">
        <v>39</v>
      </c>
      <c r="X126" s="111">
        <v>0.123</v>
      </c>
      <c r="Y126" s="111">
        <f>$X$126*$K$126</f>
        <v>0.7728090000000001</v>
      </c>
      <c r="Z126" s="111">
        <v>0</v>
      </c>
      <c r="AA126" s="112">
        <f>$Z$126*$K$126</f>
        <v>0</v>
      </c>
      <c r="AR126" s="73" t="s">
        <v>296</v>
      </c>
      <c r="AT126" s="73" t="s">
        <v>304</v>
      </c>
      <c r="AU126" s="73" t="s">
        <v>77</v>
      </c>
      <c r="AY126" s="6" t="s">
        <v>254</v>
      </c>
      <c r="BE126" s="113">
        <f>IF($U$126="základní",$N$126,0)</f>
        <v>0</v>
      </c>
      <c r="BF126" s="113">
        <f>IF($U$126="snížená",$N$126,0)</f>
        <v>0</v>
      </c>
      <c r="BG126" s="113">
        <f>IF($U$126="zákl. přenesená",$N$126,0)</f>
        <v>0</v>
      </c>
      <c r="BH126" s="113">
        <f>IF($U$126="sníž. přenesená",$N$126,0)</f>
        <v>0</v>
      </c>
      <c r="BI126" s="113">
        <f>IF($U$126="nulová",$N$126,0)</f>
        <v>0</v>
      </c>
      <c r="BJ126" s="73" t="s">
        <v>9</v>
      </c>
      <c r="BK126" s="113">
        <f>ROUND($L$126*$K$126,0)</f>
        <v>0</v>
      </c>
      <c r="BL126" s="73" t="s">
        <v>260</v>
      </c>
      <c r="BM126" s="73" t="s">
        <v>307</v>
      </c>
    </row>
    <row r="127" spans="2:51" s="6" customFormat="1" ht="15.75" customHeight="1">
      <c r="B127" s="114"/>
      <c r="E127" s="115"/>
      <c r="F127" s="261" t="s">
        <v>308</v>
      </c>
      <c r="G127" s="262"/>
      <c r="H127" s="262"/>
      <c r="I127" s="262"/>
      <c r="K127" s="117">
        <v>6.283</v>
      </c>
      <c r="S127" s="114"/>
      <c r="T127" s="118"/>
      <c r="AA127" s="119"/>
      <c r="AT127" s="116" t="s">
        <v>263</v>
      </c>
      <c r="AU127" s="116" t="s">
        <v>77</v>
      </c>
      <c r="AV127" s="116" t="s">
        <v>77</v>
      </c>
      <c r="AW127" s="116" t="s">
        <v>209</v>
      </c>
      <c r="AX127" s="116" t="s">
        <v>9</v>
      </c>
      <c r="AY127" s="116" t="s">
        <v>254</v>
      </c>
    </row>
    <row r="128" spans="2:65" s="6" customFormat="1" ht="27" customHeight="1">
      <c r="B128" s="21"/>
      <c r="C128" s="125" t="s">
        <v>309</v>
      </c>
      <c r="D128" s="125" t="s">
        <v>304</v>
      </c>
      <c r="E128" s="126" t="s">
        <v>310</v>
      </c>
      <c r="F128" s="265" t="s">
        <v>311</v>
      </c>
      <c r="G128" s="266"/>
      <c r="H128" s="266"/>
      <c r="I128" s="266"/>
      <c r="J128" s="127" t="s">
        <v>258</v>
      </c>
      <c r="K128" s="128">
        <v>56.547</v>
      </c>
      <c r="L128" s="267"/>
      <c r="M128" s="266"/>
      <c r="N128" s="268">
        <f>ROUND($L$128*$K$128,0)</f>
        <v>0</v>
      </c>
      <c r="O128" s="258"/>
      <c r="P128" s="258"/>
      <c r="Q128" s="258"/>
      <c r="R128" s="106"/>
      <c r="S128" s="21"/>
      <c r="T128" s="109"/>
      <c r="U128" s="110" t="s">
        <v>39</v>
      </c>
      <c r="X128" s="111">
        <v>0.123</v>
      </c>
      <c r="Y128" s="111">
        <f>$X$128*$K$128</f>
        <v>6.955280999999999</v>
      </c>
      <c r="Z128" s="111">
        <v>0</v>
      </c>
      <c r="AA128" s="112">
        <f>$Z$128*$K$128</f>
        <v>0</v>
      </c>
      <c r="AR128" s="73" t="s">
        <v>296</v>
      </c>
      <c r="AT128" s="73" t="s">
        <v>304</v>
      </c>
      <c r="AU128" s="73" t="s">
        <v>77</v>
      </c>
      <c r="AY128" s="6" t="s">
        <v>254</v>
      </c>
      <c r="BE128" s="113">
        <f>IF($U$128="základní",$N$128,0)</f>
        <v>0</v>
      </c>
      <c r="BF128" s="113">
        <f>IF($U$128="snížená",$N$128,0)</f>
        <v>0</v>
      </c>
      <c r="BG128" s="113">
        <f>IF($U$128="zákl. přenesená",$N$128,0)</f>
        <v>0</v>
      </c>
      <c r="BH128" s="113">
        <f>IF($U$128="sníž. přenesená",$N$128,0)</f>
        <v>0</v>
      </c>
      <c r="BI128" s="113">
        <f>IF($U$128="nulová",$N$128,0)</f>
        <v>0</v>
      </c>
      <c r="BJ128" s="73" t="s">
        <v>9</v>
      </c>
      <c r="BK128" s="113">
        <f>ROUND($L$128*$K$128,0)</f>
        <v>0</v>
      </c>
      <c r="BL128" s="73" t="s">
        <v>260</v>
      </c>
      <c r="BM128" s="73" t="s">
        <v>312</v>
      </c>
    </row>
    <row r="129" spans="2:51" s="6" customFormat="1" ht="15.75" customHeight="1">
      <c r="B129" s="114"/>
      <c r="E129" s="115"/>
      <c r="F129" s="261" t="s">
        <v>313</v>
      </c>
      <c r="G129" s="262"/>
      <c r="H129" s="262"/>
      <c r="I129" s="262"/>
      <c r="K129" s="117">
        <v>56.547</v>
      </c>
      <c r="S129" s="114"/>
      <c r="T129" s="118"/>
      <c r="AA129" s="119"/>
      <c r="AT129" s="116" t="s">
        <v>263</v>
      </c>
      <c r="AU129" s="116" t="s">
        <v>77</v>
      </c>
      <c r="AV129" s="116" t="s">
        <v>77</v>
      </c>
      <c r="AW129" s="116" t="s">
        <v>209</v>
      </c>
      <c r="AX129" s="116" t="s">
        <v>9</v>
      </c>
      <c r="AY129" s="116" t="s">
        <v>254</v>
      </c>
    </row>
    <row r="130" spans="2:63" s="95" customFormat="1" ht="30.75" customHeight="1">
      <c r="B130" s="96"/>
      <c r="D130" s="103" t="s">
        <v>214</v>
      </c>
      <c r="N130" s="252">
        <f>$BK$130</f>
        <v>0</v>
      </c>
      <c r="O130" s="253"/>
      <c r="P130" s="253"/>
      <c r="Q130" s="253"/>
      <c r="S130" s="96"/>
      <c r="T130" s="99"/>
      <c r="W130" s="100">
        <f>SUM($W$131:$W$629)</f>
        <v>0</v>
      </c>
      <c r="Y130" s="100">
        <f>SUM($Y$131:$Y$629)</f>
        <v>53.65528184678</v>
      </c>
      <c r="AA130" s="101">
        <f>SUM($AA$131:$AA$629)</f>
        <v>0</v>
      </c>
      <c r="AR130" s="98" t="s">
        <v>9</v>
      </c>
      <c r="AT130" s="98" t="s">
        <v>68</v>
      </c>
      <c r="AU130" s="98" t="s">
        <v>9</v>
      </c>
      <c r="AY130" s="98" t="s">
        <v>254</v>
      </c>
      <c r="BK130" s="102">
        <f>SUM($BK$131:$BK$629)</f>
        <v>0</v>
      </c>
    </row>
    <row r="131" spans="2:65" s="6" customFormat="1" ht="27" customHeight="1">
      <c r="B131" s="21"/>
      <c r="C131" s="104" t="s">
        <v>314</v>
      </c>
      <c r="D131" s="104" t="s">
        <v>255</v>
      </c>
      <c r="E131" s="105" t="s">
        <v>315</v>
      </c>
      <c r="F131" s="257" t="s">
        <v>316</v>
      </c>
      <c r="G131" s="258"/>
      <c r="H131" s="258"/>
      <c r="I131" s="258"/>
      <c r="J131" s="107" t="s">
        <v>258</v>
      </c>
      <c r="K131" s="108">
        <v>10.9</v>
      </c>
      <c r="L131" s="259"/>
      <c r="M131" s="258"/>
      <c r="N131" s="260">
        <f>ROUND($L$131*$K$131,0)</f>
        <v>0</v>
      </c>
      <c r="O131" s="258"/>
      <c r="P131" s="258"/>
      <c r="Q131" s="258"/>
      <c r="R131" s="106" t="s">
        <v>259</v>
      </c>
      <c r="S131" s="21"/>
      <c r="T131" s="109"/>
      <c r="U131" s="110" t="s">
        <v>39</v>
      </c>
      <c r="X131" s="111">
        <v>0.003</v>
      </c>
      <c r="Y131" s="111">
        <f>$X$131*$K$131</f>
        <v>0.0327</v>
      </c>
      <c r="Z131" s="111">
        <v>0</v>
      </c>
      <c r="AA131" s="112">
        <f>$Z$131*$K$131</f>
        <v>0</v>
      </c>
      <c r="AR131" s="73" t="s">
        <v>260</v>
      </c>
      <c r="AT131" s="73" t="s">
        <v>255</v>
      </c>
      <c r="AU131" s="73" t="s">
        <v>77</v>
      </c>
      <c r="AY131" s="6" t="s">
        <v>254</v>
      </c>
      <c r="BE131" s="113">
        <f>IF($U$131="základní",$N$131,0)</f>
        <v>0</v>
      </c>
      <c r="BF131" s="113">
        <f>IF($U$131="snížená",$N$131,0)</f>
        <v>0</v>
      </c>
      <c r="BG131" s="113">
        <f>IF($U$131="zákl. přenesená",$N$131,0)</f>
        <v>0</v>
      </c>
      <c r="BH131" s="113">
        <f>IF($U$131="sníž. přenesená",$N$131,0)</f>
        <v>0</v>
      </c>
      <c r="BI131" s="113">
        <f>IF($U$131="nulová",$N$131,0)</f>
        <v>0</v>
      </c>
      <c r="BJ131" s="73" t="s">
        <v>9</v>
      </c>
      <c r="BK131" s="113">
        <f>ROUND($L$131*$K$131,0)</f>
        <v>0</v>
      </c>
      <c r="BL131" s="73" t="s">
        <v>260</v>
      </c>
      <c r="BM131" s="73" t="s">
        <v>317</v>
      </c>
    </row>
    <row r="132" spans="2:51" s="6" customFormat="1" ht="15.75" customHeight="1">
      <c r="B132" s="114"/>
      <c r="E132" s="115"/>
      <c r="F132" s="261" t="s">
        <v>85</v>
      </c>
      <c r="G132" s="262"/>
      <c r="H132" s="262"/>
      <c r="I132" s="262"/>
      <c r="K132" s="117">
        <v>10.9</v>
      </c>
      <c r="S132" s="114"/>
      <c r="T132" s="118"/>
      <c r="AA132" s="119"/>
      <c r="AT132" s="116" t="s">
        <v>263</v>
      </c>
      <c r="AU132" s="116" t="s">
        <v>77</v>
      </c>
      <c r="AV132" s="116" t="s">
        <v>77</v>
      </c>
      <c r="AW132" s="116" t="s">
        <v>209</v>
      </c>
      <c r="AX132" s="116" t="s">
        <v>9</v>
      </c>
      <c r="AY132" s="116" t="s">
        <v>254</v>
      </c>
    </row>
    <row r="133" spans="2:65" s="6" customFormat="1" ht="27" customHeight="1">
      <c r="B133" s="21"/>
      <c r="C133" s="104" t="s">
        <v>318</v>
      </c>
      <c r="D133" s="104" t="s">
        <v>255</v>
      </c>
      <c r="E133" s="105" t="s">
        <v>319</v>
      </c>
      <c r="F133" s="257" t="s">
        <v>320</v>
      </c>
      <c r="G133" s="258"/>
      <c r="H133" s="258"/>
      <c r="I133" s="258"/>
      <c r="J133" s="107" t="s">
        <v>258</v>
      </c>
      <c r="K133" s="108">
        <v>0.705</v>
      </c>
      <c r="L133" s="259"/>
      <c r="M133" s="258"/>
      <c r="N133" s="260">
        <f>ROUND($L$133*$K$133,0)</f>
        <v>0</v>
      </c>
      <c r="O133" s="258"/>
      <c r="P133" s="258"/>
      <c r="Q133" s="258"/>
      <c r="R133" s="106" t="s">
        <v>259</v>
      </c>
      <c r="S133" s="21"/>
      <c r="T133" s="109"/>
      <c r="U133" s="110" t="s">
        <v>39</v>
      </c>
      <c r="X133" s="111">
        <v>0.04153</v>
      </c>
      <c r="Y133" s="111">
        <f>$X$133*$K$133</f>
        <v>0.029278649999999996</v>
      </c>
      <c r="Z133" s="111">
        <v>0</v>
      </c>
      <c r="AA133" s="112">
        <f>$Z$133*$K$133</f>
        <v>0</v>
      </c>
      <c r="AR133" s="73" t="s">
        <v>260</v>
      </c>
      <c r="AT133" s="73" t="s">
        <v>255</v>
      </c>
      <c r="AU133" s="73" t="s">
        <v>77</v>
      </c>
      <c r="AY133" s="6" t="s">
        <v>254</v>
      </c>
      <c r="BE133" s="113">
        <f>IF($U$133="základní",$N$133,0)</f>
        <v>0</v>
      </c>
      <c r="BF133" s="113">
        <f>IF($U$133="snížená",$N$133,0)</f>
        <v>0</v>
      </c>
      <c r="BG133" s="113">
        <f>IF($U$133="zákl. přenesená",$N$133,0)</f>
        <v>0</v>
      </c>
      <c r="BH133" s="113">
        <f>IF($U$133="sníž. přenesená",$N$133,0)</f>
        <v>0</v>
      </c>
      <c r="BI133" s="113">
        <f>IF($U$133="nulová",$N$133,0)</f>
        <v>0</v>
      </c>
      <c r="BJ133" s="73" t="s">
        <v>9</v>
      </c>
      <c r="BK133" s="113">
        <f>ROUND($L$133*$K$133,0)</f>
        <v>0</v>
      </c>
      <c r="BL133" s="73" t="s">
        <v>260</v>
      </c>
      <c r="BM133" s="73" t="s">
        <v>321</v>
      </c>
    </row>
    <row r="134" spans="2:51" s="6" customFormat="1" ht="15.75" customHeight="1">
      <c r="B134" s="114"/>
      <c r="E134" s="115"/>
      <c r="F134" s="261" t="s">
        <v>322</v>
      </c>
      <c r="G134" s="262"/>
      <c r="H134" s="262"/>
      <c r="I134" s="262"/>
      <c r="K134" s="117">
        <v>0.705</v>
      </c>
      <c r="S134" s="114"/>
      <c r="T134" s="118"/>
      <c r="AA134" s="119"/>
      <c r="AT134" s="116" t="s">
        <v>263</v>
      </c>
      <c r="AU134" s="116" t="s">
        <v>77</v>
      </c>
      <c r="AV134" s="116" t="s">
        <v>77</v>
      </c>
      <c r="AW134" s="116" t="s">
        <v>209</v>
      </c>
      <c r="AX134" s="116" t="s">
        <v>9</v>
      </c>
      <c r="AY134" s="116" t="s">
        <v>254</v>
      </c>
    </row>
    <row r="135" spans="2:65" s="6" customFormat="1" ht="27" customHeight="1">
      <c r="B135" s="21"/>
      <c r="C135" s="104" t="s">
        <v>323</v>
      </c>
      <c r="D135" s="104" t="s">
        <v>255</v>
      </c>
      <c r="E135" s="105" t="s">
        <v>324</v>
      </c>
      <c r="F135" s="257" t="s">
        <v>325</v>
      </c>
      <c r="G135" s="258"/>
      <c r="H135" s="258"/>
      <c r="I135" s="258"/>
      <c r="J135" s="107" t="s">
        <v>258</v>
      </c>
      <c r="K135" s="108">
        <v>4.904</v>
      </c>
      <c r="L135" s="259"/>
      <c r="M135" s="258"/>
      <c r="N135" s="260">
        <f>ROUND($L$135*$K$135,0)</f>
        <v>0</v>
      </c>
      <c r="O135" s="258"/>
      <c r="P135" s="258"/>
      <c r="Q135" s="258"/>
      <c r="R135" s="106" t="s">
        <v>259</v>
      </c>
      <c r="S135" s="21"/>
      <c r="T135" s="109"/>
      <c r="U135" s="110" t="s">
        <v>39</v>
      </c>
      <c r="X135" s="111">
        <v>0.00489</v>
      </c>
      <c r="Y135" s="111">
        <f>$X$135*$K$135</f>
        <v>0.02398056</v>
      </c>
      <c r="Z135" s="111">
        <v>0</v>
      </c>
      <c r="AA135" s="112">
        <f>$Z$135*$K$135</f>
        <v>0</v>
      </c>
      <c r="AR135" s="73" t="s">
        <v>260</v>
      </c>
      <c r="AT135" s="73" t="s">
        <v>255</v>
      </c>
      <c r="AU135" s="73" t="s">
        <v>77</v>
      </c>
      <c r="AY135" s="6" t="s">
        <v>254</v>
      </c>
      <c r="BE135" s="113">
        <f>IF($U$135="základní",$N$135,0)</f>
        <v>0</v>
      </c>
      <c r="BF135" s="113">
        <f>IF($U$135="snížená",$N$135,0)</f>
        <v>0</v>
      </c>
      <c r="BG135" s="113">
        <f>IF($U$135="zákl. přenesená",$N$135,0)</f>
        <v>0</v>
      </c>
      <c r="BH135" s="113">
        <f>IF($U$135="sníž. přenesená",$N$135,0)</f>
        <v>0</v>
      </c>
      <c r="BI135" s="113">
        <f>IF($U$135="nulová",$N$135,0)</f>
        <v>0</v>
      </c>
      <c r="BJ135" s="73" t="s">
        <v>9</v>
      </c>
      <c r="BK135" s="113">
        <f>ROUND($L$135*$K$135,0)</f>
        <v>0</v>
      </c>
      <c r="BL135" s="73" t="s">
        <v>260</v>
      </c>
      <c r="BM135" s="73" t="s">
        <v>326</v>
      </c>
    </row>
    <row r="136" spans="2:51" s="6" customFormat="1" ht="15.75" customHeight="1">
      <c r="B136" s="114"/>
      <c r="E136" s="115"/>
      <c r="F136" s="261" t="s">
        <v>145</v>
      </c>
      <c r="G136" s="262"/>
      <c r="H136" s="262"/>
      <c r="I136" s="262"/>
      <c r="K136" s="117">
        <v>4.904</v>
      </c>
      <c r="S136" s="114"/>
      <c r="T136" s="118"/>
      <c r="AA136" s="119"/>
      <c r="AT136" s="116" t="s">
        <v>263</v>
      </c>
      <c r="AU136" s="116" t="s">
        <v>77</v>
      </c>
      <c r="AV136" s="116" t="s">
        <v>77</v>
      </c>
      <c r="AW136" s="116" t="s">
        <v>209</v>
      </c>
      <c r="AX136" s="116" t="s">
        <v>9</v>
      </c>
      <c r="AY136" s="116" t="s">
        <v>254</v>
      </c>
    </row>
    <row r="137" spans="2:65" s="6" customFormat="1" ht="27" customHeight="1">
      <c r="B137" s="21"/>
      <c r="C137" s="104" t="s">
        <v>10</v>
      </c>
      <c r="D137" s="104" t="s">
        <v>255</v>
      </c>
      <c r="E137" s="105" t="s">
        <v>327</v>
      </c>
      <c r="F137" s="257" t="s">
        <v>328</v>
      </c>
      <c r="G137" s="258"/>
      <c r="H137" s="258"/>
      <c r="I137" s="258"/>
      <c r="J137" s="107" t="s">
        <v>258</v>
      </c>
      <c r="K137" s="108">
        <v>4.904</v>
      </c>
      <c r="L137" s="259"/>
      <c r="M137" s="258"/>
      <c r="N137" s="260">
        <f>ROUND($L$137*$K$137,0)</f>
        <v>0</v>
      </c>
      <c r="O137" s="258"/>
      <c r="P137" s="258"/>
      <c r="Q137" s="258"/>
      <c r="R137" s="106" t="s">
        <v>259</v>
      </c>
      <c r="S137" s="21"/>
      <c r="T137" s="109"/>
      <c r="U137" s="110" t="s">
        <v>39</v>
      </c>
      <c r="X137" s="111">
        <v>0.003</v>
      </c>
      <c r="Y137" s="111">
        <f>$X$137*$K$137</f>
        <v>0.014712</v>
      </c>
      <c r="Z137" s="111">
        <v>0</v>
      </c>
      <c r="AA137" s="112">
        <f>$Z$137*$K$137</f>
        <v>0</v>
      </c>
      <c r="AR137" s="73" t="s">
        <v>260</v>
      </c>
      <c r="AT137" s="73" t="s">
        <v>255</v>
      </c>
      <c r="AU137" s="73" t="s">
        <v>77</v>
      </c>
      <c r="AY137" s="6" t="s">
        <v>254</v>
      </c>
      <c r="BE137" s="113">
        <f>IF($U$137="základní",$N$137,0)</f>
        <v>0</v>
      </c>
      <c r="BF137" s="113">
        <f>IF($U$137="snížená",$N$137,0)</f>
        <v>0</v>
      </c>
      <c r="BG137" s="113">
        <f>IF($U$137="zákl. přenesená",$N$137,0)</f>
        <v>0</v>
      </c>
      <c r="BH137" s="113">
        <f>IF($U$137="sníž. přenesená",$N$137,0)</f>
        <v>0</v>
      </c>
      <c r="BI137" s="113">
        <f>IF($U$137="nulová",$N$137,0)</f>
        <v>0</v>
      </c>
      <c r="BJ137" s="73" t="s">
        <v>9</v>
      </c>
      <c r="BK137" s="113">
        <f>ROUND($L$137*$K$137,0)</f>
        <v>0</v>
      </c>
      <c r="BL137" s="73" t="s">
        <v>260</v>
      </c>
      <c r="BM137" s="73" t="s">
        <v>329</v>
      </c>
    </row>
    <row r="138" spans="2:51" s="6" customFormat="1" ht="15.75" customHeight="1">
      <c r="B138" s="114"/>
      <c r="E138" s="115"/>
      <c r="F138" s="261" t="s">
        <v>145</v>
      </c>
      <c r="G138" s="262"/>
      <c r="H138" s="262"/>
      <c r="I138" s="262"/>
      <c r="K138" s="117">
        <v>4.904</v>
      </c>
      <c r="S138" s="114"/>
      <c r="T138" s="118"/>
      <c r="AA138" s="119"/>
      <c r="AT138" s="116" t="s">
        <v>263</v>
      </c>
      <c r="AU138" s="116" t="s">
        <v>77</v>
      </c>
      <c r="AV138" s="116" t="s">
        <v>77</v>
      </c>
      <c r="AW138" s="116" t="s">
        <v>209</v>
      </c>
      <c r="AX138" s="116" t="s">
        <v>9</v>
      </c>
      <c r="AY138" s="116" t="s">
        <v>254</v>
      </c>
    </row>
    <row r="139" spans="2:65" s="6" customFormat="1" ht="27" customHeight="1">
      <c r="B139" s="21"/>
      <c r="C139" s="104" t="s">
        <v>330</v>
      </c>
      <c r="D139" s="104" t="s">
        <v>255</v>
      </c>
      <c r="E139" s="105" t="s">
        <v>331</v>
      </c>
      <c r="F139" s="257" t="s">
        <v>332</v>
      </c>
      <c r="G139" s="258"/>
      <c r="H139" s="258"/>
      <c r="I139" s="258"/>
      <c r="J139" s="107" t="s">
        <v>258</v>
      </c>
      <c r="K139" s="108">
        <v>1.5</v>
      </c>
      <c r="L139" s="259"/>
      <c r="M139" s="258"/>
      <c r="N139" s="260">
        <f>ROUND($L$139*$K$139,0)</f>
        <v>0</v>
      </c>
      <c r="O139" s="258"/>
      <c r="P139" s="258"/>
      <c r="Q139" s="258"/>
      <c r="R139" s="106" t="s">
        <v>259</v>
      </c>
      <c r="S139" s="21"/>
      <c r="T139" s="109"/>
      <c r="U139" s="110" t="s">
        <v>39</v>
      </c>
      <c r="X139" s="111">
        <v>0.04153</v>
      </c>
      <c r="Y139" s="111">
        <f>$X$139*$K$139</f>
        <v>0.062294999999999996</v>
      </c>
      <c r="Z139" s="111">
        <v>0</v>
      </c>
      <c r="AA139" s="112">
        <f>$Z$139*$K$139</f>
        <v>0</v>
      </c>
      <c r="AR139" s="73" t="s">
        <v>260</v>
      </c>
      <c r="AT139" s="73" t="s">
        <v>255</v>
      </c>
      <c r="AU139" s="73" t="s">
        <v>77</v>
      </c>
      <c r="AY139" s="6" t="s">
        <v>254</v>
      </c>
      <c r="BE139" s="113">
        <f>IF($U$139="základní",$N$139,0)</f>
        <v>0</v>
      </c>
      <c r="BF139" s="113">
        <f>IF($U$139="snížená",$N$139,0)</f>
        <v>0</v>
      </c>
      <c r="BG139" s="113">
        <f>IF($U$139="zákl. přenesená",$N$139,0)</f>
        <v>0</v>
      </c>
      <c r="BH139" s="113">
        <f>IF($U$139="sníž. přenesená",$N$139,0)</f>
        <v>0</v>
      </c>
      <c r="BI139" s="113">
        <f>IF($U$139="nulová",$N$139,0)</f>
        <v>0</v>
      </c>
      <c r="BJ139" s="73" t="s">
        <v>9</v>
      </c>
      <c r="BK139" s="113">
        <f>ROUND($L$139*$K$139,0)</f>
        <v>0</v>
      </c>
      <c r="BL139" s="73" t="s">
        <v>260</v>
      </c>
      <c r="BM139" s="73" t="s">
        <v>333</v>
      </c>
    </row>
    <row r="140" spans="2:51" s="6" customFormat="1" ht="15.75" customHeight="1">
      <c r="B140" s="114"/>
      <c r="E140" s="115"/>
      <c r="F140" s="261" t="s">
        <v>334</v>
      </c>
      <c r="G140" s="262"/>
      <c r="H140" s="262"/>
      <c r="I140" s="262"/>
      <c r="K140" s="117">
        <v>1.5</v>
      </c>
      <c r="S140" s="114"/>
      <c r="T140" s="118"/>
      <c r="AA140" s="119"/>
      <c r="AT140" s="116" t="s">
        <v>263</v>
      </c>
      <c r="AU140" s="116" t="s">
        <v>77</v>
      </c>
      <c r="AV140" s="116" t="s">
        <v>77</v>
      </c>
      <c r="AW140" s="116" t="s">
        <v>209</v>
      </c>
      <c r="AX140" s="116" t="s">
        <v>9</v>
      </c>
      <c r="AY140" s="116" t="s">
        <v>254</v>
      </c>
    </row>
    <row r="141" spans="2:65" s="6" customFormat="1" ht="27" customHeight="1">
      <c r="B141" s="21"/>
      <c r="C141" s="104" t="s">
        <v>335</v>
      </c>
      <c r="D141" s="104" t="s">
        <v>255</v>
      </c>
      <c r="E141" s="105" t="s">
        <v>336</v>
      </c>
      <c r="F141" s="257" t="s">
        <v>337</v>
      </c>
      <c r="G141" s="258"/>
      <c r="H141" s="258"/>
      <c r="I141" s="258"/>
      <c r="J141" s="107" t="s">
        <v>338</v>
      </c>
      <c r="K141" s="108">
        <v>954.222</v>
      </c>
      <c r="L141" s="259"/>
      <c r="M141" s="258"/>
      <c r="N141" s="260">
        <f>ROUND($L$141*$K$141,0)</f>
        <v>0</v>
      </c>
      <c r="O141" s="258"/>
      <c r="P141" s="258"/>
      <c r="Q141" s="258"/>
      <c r="R141" s="106" t="s">
        <v>259</v>
      </c>
      <c r="S141" s="21"/>
      <c r="T141" s="109"/>
      <c r="U141" s="110" t="s">
        <v>39</v>
      </c>
      <c r="X141" s="111">
        <v>0.0015</v>
      </c>
      <c r="Y141" s="111">
        <f>$X$141*$K$141</f>
        <v>1.431333</v>
      </c>
      <c r="Z141" s="111">
        <v>0</v>
      </c>
      <c r="AA141" s="112">
        <f>$Z$141*$K$141</f>
        <v>0</v>
      </c>
      <c r="AR141" s="73" t="s">
        <v>260</v>
      </c>
      <c r="AT141" s="73" t="s">
        <v>255</v>
      </c>
      <c r="AU141" s="73" t="s">
        <v>77</v>
      </c>
      <c r="AY141" s="6" t="s">
        <v>254</v>
      </c>
      <c r="BE141" s="113">
        <f>IF($U$141="základní",$N$141,0)</f>
        <v>0</v>
      </c>
      <c r="BF141" s="113">
        <f>IF($U$141="snížená",$N$141,0)</f>
        <v>0</v>
      </c>
      <c r="BG141" s="113">
        <f>IF($U$141="zákl. přenesená",$N$141,0)</f>
        <v>0</v>
      </c>
      <c r="BH141" s="113">
        <f>IF($U$141="sníž. přenesená",$N$141,0)</f>
        <v>0</v>
      </c>
      <c r="BI141" s="113">
        <f>IF($U$141="nulová",$N$141,0)</f>
        <v>0</v>
      </c>
      <c r="BJ141" s="73" t="s">
        <v>9</v>
      </c>
      <c r="BK141" s="113">
        <f>ROUND($L$141*$K$141,0)</f>
        <v>0</v>
      </c>
      <c r="BL141" s="73" t="s">
        <v>260</v>
      </c>
      <c r="BM141" s="73" t="s">
        <v>339</v>
      </c>
    </row>
    <row r="142" spans="2:51" s="6" customFormat="1" ht="15.75" customHeight="1">
      <c r="B142" s="114"/>
      <c r="E142" s="115"/>
      <c r="F142" s="261" t="s">
        <v>133</v>
      </c>
      <c r="G142" s="262"/>
      <c r="H142" s="262"/>
      <c r="I142" s="262"/>
      <c r="K142" s="117">
        <v>954.222</v>
      </c>
      <c r="S142" s="114"/>
      <c r="T142" s="118"/>
      <c r="AA142" s="119"/>
      <c r="AT142" s="116" t="s">
        <v>263</v>
      </c>
      <c r="AU142" s="116" t="s">
        <v>77</v>
      </c>
      <c r="AV142" s="116" t="s">
        <v>77</v>
      </c>
      <c r="AW142" s="116" t="s">
        <v>209</v>
      </c>
      <c r="AX142" s="116" t="s">
        <v>9</v>
      </c>
      <c r="AY142" s="116" t="s">
        <v>254</v>
      </c>
    </row>
    <row r="143" spans="2:65" s="6" customFormat="1" ht="27" customHeight="1">
      <c r="B143" s="21"/>
      <c r="C143" s="104" t="s">
        <v>340</v>
      </c>
      <c r="D143" s="104" t="s">
        <v>255</v>
      </c>
      <c r="E143" s="105" t="s">
        <v>341</v>
      </c>
      <c r="F143" s="257" t="s">
        <v>342</v>
      </c>
      <c r="G143" s="258"/>
      <c r="H143" s="258"/>
      <c r="I143" s="258"/>
      <c r="J143" s="107" t="s">
        <v>258</v>
      </c>
      <c r="K143" s="108">
        <v>46.6</v>
      </c>
      <c r="L143" s="259"/>
      <c r="M143" s="258"/>
      <c r="N143" s="260">
        <f>ROUND($L$143*$K$143,0)</f>
        <v>0</v>
      </c>
      <c r="O143" s="258"/>
      <c r="P143" s="258"/>
      <c r="Q143" s="258"/>
      <c r="R143" s="106" t="s">
        <v>259</v>
      </c>
      <c r="S143" s="21"/>
      <c r="T143" s="109"/>
      <c r="U143" s="110" t="s">
        <v>39</v>
      </c>
      <c r="X143" s="111">
        <v>0.00837384</v>
      </c>
      <c r="Y143" s="111">
        <f>$X$143*$K$143</f>
        <v>0.390220944</v>
      </c>
      <c r="Z143" s="111">
        <v>0</v>
      </c>
      <c r="AA143" s="112">
        <f>$Z$143*$K$143</f>
        <v>0</v>
      </c>
      <c r="AR143" s="73" t="s">
        <v>260</v>
      </c>
      <c r="AT143" s="73" t="s">
        <v>255</v>
      </c>
      <c r="AU143" s="73" t="s">
        <v>77</v>
      </c>
      <c r="AY143" s="6" t="s">
        <v>254</v>
      </c>
      <c r="BE143" s="113">
        <f>IF($U$143="základní",$N$143,0)</f>
        <v>0</v>
      </c>
      <c r="BF143" s="113">
        <f>IF($U$143="snížená",$N$143,0)</f>
        <v>0</v>
      </c>
      <c r="BG143" s="113">
        <f>IF($U$143="zákl. přenesená",$N$143,0)</f>
        <v>0</v>
      </c>
      <c r="BH143" s="113">
        <f>IF($U$143="sníž. přenesená",$N$143,0)</f>
        <v>0</v>
      </c>
      <c r="BI143" s="113">
        <f>IF($U$143="nulová",$N$143,0)</f>
        <v>0</v>
      </c>
      <c r="BJ143" s="73" t="s">
        <v>9</v>
      </c>
      <c r="BK143" s="113">
        <f>ROUND($L$143*$K$143,0)</f>
        <v>0</v>
      </c>
      <c r="BL143" s="73" t="s">
        <v>260</v>
      </c>
      <c r="BM143" s="73" t="s">
        <v>343</v>
      </c>
    </row>
    <row r="144" spans="2:51" s="6" customFormat="1" ht="15.75" customHeight="1">
      <c r="B144" s="114"/>
      <c r="E144" s="115"/>
      <c r="F144" s="261" t="s">
        <v>344</v>
      </c>
      <c r="G144" s="262"/>
      <c r="H144" s="262"/>
      <c r="I144" s="262"/>
      <c r="K144" s="117">
        <v>10.9</v>
      </c>
      <c r="S144" s="114"/>
      <c r="T144" s="118"/>
      <c r="AA144" s="119"/>
      <c r="AT144" s="116" t="s">
        <v>263</v>
      </c>
      <c r="AU144" s="116" t="s">
        <v>77</v>
      </c>
      <c r="AV144" s="116" t="s">
        <v>77</v>
      </c>
      <c r="AW144" s="116" t="s">
        <v>209</v>
      </c>
      <c r="AX144" s="116" t="s">
        <v>69</v>
      </c>
      <c r="AY144" s="116" t="s">
        <v>254</v>
      </c>
    </row>
    <row r="145" spans="2:51" s="6" customFormat="1" ht="15.75" customHeight="1">
      <c r="B145" s="129"/>
      <c r="E145" s="130" t="s">
        <v>85</v>
      </c>
      <c r="F145" s="269" t="s">
        <v>345</v>
      </c>
      <c r="G145" s="270"/>
      <c r="H145" s="270"/>
      <c r="I145" s="270"/>
      <c r="K145" s="131">
        <v>10.9</v>
      </c>
      <c r="S145" s="129"/>
      <c r="T145" s="132"/>
      <c r="AA145" s="133"/>
      <c r="AT145" s="130" t="s">
        <v>263</v>
      </c>
      <c r="AU145" s="130" t="s">
        <v>77</v>
      </c>
      <c r="AV145" s="130" t="s">
        <v>260</v>
      </c>
      <c r="AW145" s="130" t="s">
        <v>209</v>
      </c>
      <c r="AX145" s="130" t="s">
        <v>69</v>
      </c>
      <c r="AY145" s="130" t="s">
        <v>254</v>
      </c>
    </row>
    <row r="146" spans="2:51" s="6" customFormat="1" ht="27" customHeight="1">
      <c r="B146" s="114"/>
      <c r="E146" s="116"/>
      <c r="F146" s="261" t="s">
        <v>346</v>
      </c>
      <c r="G146" s="262"/>
      <c r="H146" s="262"/>
      <c r="I146" s="262"/>
      <c r="K146" s="117">
        <v>35.7</v>
      </c>
      <c r="S146" s="114"/>
      <c r="T146" s="118"/>
      <c r="AA146" s="119"/>
      <c r="AT146" s="116" t="s">
        <v>263</v>
      </c>
      <c r="AU146" s="116" t="s">
        <v>77</v>
      </c>
      <c r="AV146" s="116" t="s">
        <v>77</v>
      </c>
      <c r="AW146" s="116" t="s">
        <v>209</v>
      </c>
      <c r="AX146" s="116" t="s">
        <v>69</v>
      </c>
      <c r="AY146" s="116" t="s">
        <v>254</v>
      </c>
    </row>
    <row r="147" spans="2:51" s="6" customFormat="1" ht="15.75" customHeight="1">
      <c r="B147" s="129"/>
      <c r="E147" s="130" t="s">
        <v>148</v>
      </c>
      <c r="F147" s="269" t="s">
        <v>347</v>
      </c>
      <c r="G147" s="270"/>
      <c r="H147" s="270"/>
      <c r="I147" s="270"/>
      <c r="K147" s="131">
        <v>35.7</v>
      </c>
      <c r="S147" s="129"/>
      <c r="T147" s="132"/>
      <c r="AA147" s="133"/>
      <c r="AT147" s="130" t="s">
        <v>263</v>
      </c>
      <c r="AU147" s="130" t="s">
        <v>77</v>
      </c>
      <c r="AV147" s="130" t="s">
        <v>260</v>
      </c>
      <c r="AW147" s="130" t="s">
        <v>209</v>
      </c>
      <c r="AX147" s="130" t="s">
        <v>69</v>
      </c>
      <c r="AY147" s="130" t="s">
        <v>254</v>
      </c>
    </row>
    <row r="148" spans="2:51" s="6" customFormat="1" ht="15.75" customHeight="1">
      <c r="B148" s="114"/>
      <c r="E148" s="116"/>
      <c r="F148" s="261" t="s">
        <v>85</v>
      </c>
      <c r="G148" s="262"/>
      <c r="H148" s="262"/>
      <c r="I148" s="262"/>
      <c r="K148" s="117">
        <v>10.9</v>
      </c>
      <c r="S148" s="114"/>
      <c r="T148" s="118"/>
      <c r="AA148" s="119"/>
      <c r="AT148" s="116" t="s">
        <v>263</v>
      </c>
      <c r="AU148" s="116" t="s">
        <v>77</v>
      </c>
      <c r="AV148" s="116" t="s">
        <v>77</v>
      </c>
      <c r="AW148" s="116" t="s">
        <v>209</v>
      </c>
      <c r="AX148" s="116" t="s">
        <v>69</v>
      </c>
      <c r="AY148" s="116" t="s">
        <v>254</v>
      </c>
    </row>
    <row r="149" spans="2:51" s="6" customFormat="1" ht="15.75" customHeight="1">
      <c r="B149" s="114"/>
      <c r="E149" s="116"/>
      <c r="F149" s="261" t="s">
        <v>148</v>
      </c>
      <c r="G149" s="262"/>
      <c r="H149" s="262"/>
      <c r="I149" s="262"/>
      <c r="K149" s="117">
        <v>35.7</v>
      </c>
      <c r="S149" s="114"/>
      <c r="T149" s="118"/>
      <c r="AA149" s="119"/>
      <c r="AT149" s="116" t="s">
        <v>263</v>
      </c>
      <c r="AU149" s="116" t="s">
        <v>77</v>
      </c>
      <c r="AV149" s="116" t="s">
        <v>77</v>
      </c>
      <c r="AW149" s="116" t="s">
        <v>209</v>
      </c>
      <c r="AX149" s="116" t="s">
        <v>69</v>
      </c>
      <c r="AY149" s="116" t="s">
        <v>254</v>
      </c>
    </row>
    <row r="150" spans="2:51" s="6" customFormat="1" ht="15.75" customHeight="1">
      <c r="B150" s="120"/>
      <c r="E150" s="121"/>
      <c r="F150" s="263" t="s">
        <v>264</v>
      </c>
      <c r="G150" s="264"/>
      <c r="H150" s="264"/>
      <c r="I150" s="264"/>
      <c r="K150" s="122">
        <v>46.6</v>
      </c>
      <c r="S150" s="120"/>
      <c r="T150" s="123"/>
      <c r="AA150" s="124"/>
      <c r="AT150" s="121" t="s">
        <v>263</v>
      </c>
      <c r="AU150" s="121" t="s">
        <v>77</v>
      </c>
      <c r="AV150" s="121" t="s">
        <v>265</v>
      </c>
      <c r="AW150" s="121" t="s">
        <v>209</v>
      </c>
      <c r="AX150" s="121" t="s">
        <v>9</v>
      </c>
      <c r="AY150" s="121" t="s">
        <v>254</v>
      </c>
    </row>
    <row r="151" spans="2:65" s="6" customFormat="1" ht="27" customHeight="1">
      <c r="B151" s="21"/>
      <c r="C151" s="125" t="s">
        <v>348</v>
      </c>
      <c r="D151" s="125" t="s">
        <v>304</v>
      </c>
      <c r="E151" s="126" t="s">
        <v>349</v>
      </c>
      <c r="F151" s="265" t="s">
        <v>350</v>
      </c>
      <c r="G151" s="266"/>
      <c r="H151" s="266"/>
      <c r="I151" s="266"/>
      <c r="J151" s="127" t="s">
        <v>258</v>
      </c>
      <c r="K151" s="128">
        <v>11.445</v>
      </c>
      <c r="L151" s="267"/>
      <c r="M151" s="266"/>
      <c r="N151" s="268">
        <f>ROUND($L$151*$K$151,0)</f>
        <v>0</v>
      </c>
      <c r="O151" s="258"/>
      <c r="P151" s="258"/>
      <c r="Q151" s="258"/>
      <c r="R151" s="106" t="s">
        <v>259</v>
      </c>
      <c r="S151" s="21"/>
      <c r="T151" s="109"/>
      <c r="U151" s="110" t="s">
        <v>39</v>
      </c>
      <c r="X151" s="111">
        <v>0.0017</v>
      </c>
      <c r="Y151" s="111">
        <f>$X$151*$K$151</f>
        <v>0.019456499999999998</v>
      </c>
      <c r="Z151" s="111">
        <v>0</v>
      </c>
      <c r="AA151" s="112">
        <f>$Z$151*$K$151</f>
        <v>0</v>
      </c>
      <c r="AR151" s="73" t="s">
        <v>296</v>
      </c>
      <c r="AT151" s="73" t="s">
        <v>304</v>
      </c>
      <c r="AU151" s="73" t="s">
        <v>77</v>
      </c>
      <c r="AY151" s="6" t="s">
        <v>254</v>
      </c>
      <c r="BE151" s="113">
        <f>IF($U$151="základní",$N$151,0)</f>
        <v>0</v>
      </c>
      <c r="BF151" s="113">
        <f>IF($U$151="snížená",$N$151,0)</f>
        <v>0</v>
      </c>
      <c r="BG151" s="113">
        <f>IF($U$151="zákl. přenesená",$N$151,0)</f>
        <v>0</v>
      </c>
      <c r="BH151" s="113">
        <f>IF($U$151="sníž. přenesená",$N$151,0)</f>
        <v>0</v>
      </c>
      <c r="BI151" s="113">
        <f>IF($U$151="nulová",$N$151,0)</f>
        <v>0</v>
      </c>
      <c r="BJ151" s="73" t="s">
        <v>9</v>
      </c>
      <c r="BK151" s="113">
        <f>ROUND($L$151*$K$151,0)</f>
        <v>0</v>
      </c>
      <c r="BL151" s="73" t="s">
        <v>260</v>
      </c>
      <c r="BM151" s="73" t="s">
        <v>351</v>
      </c>
    </row>
    <row r="152" spans="2:51" s="6" customFormat="1" ht="15.75" customHeight="1">
      <c r="B152" s="114"/>
      <c r="E152" s="115"/>
      <c r="F152" s="261" t="s">
        <v>352</v>
      </c>
      <c r="G152" s="262"/>
      <c r="H152" s="262"/>
      <c r="I152" s="262"/>
      <c r="K152" s="117">
        <v>11.445</v>
      </c>
      <c r="S152" s="114"/>
      <c r="T152" s="118"/>
      <c r="AA152" s="119"/>
      <c r="AT152" s="116" t="s">
        <v>263</v>
      </c>
      <c r="AU152" s="116" t="s">
        <v>77</v>
      </c>
      <c r="AV152" s="116" t="s">
        <v>77</v>
      </c>
      <c r="AW152" s="116" t="s">
        <v>209</v>
      </c>
      <c r="AX152" s="116" t="s">
        <v>9</v>
      </c>
      <c r="AY152" s="116" t="s">
        <v>254</v>
      </c>
    </row>
    <row r="153" spans="2:65" s="6" customFormat="1" ht="27" customHeight="1">
      <c r="B153" s="21"/>
      <c r="C153" s="125" t="s">
        <v>353</v>
      </c>
      <c r="D153" s="125" t="s">
        <v>304</v>
      </c>
      <c r="E153" s="126" t="s">
        <v>354</v>
      </c>
      <c r="F153" s="265" t="s">
        <v>355</v>
      </c>
      <c r="G153" s="266"/>
      <c r="H153" s="266"/>
      <c r="I153" s="266"/>
      <c r="J153" s="127" t="s">
        <v>258</v>
      </c>
      <c r="K153" s="128">
        <v>37.485</v>
      </c>
      <c r="L153" s="267"/>
      <c r="M153" s="266"/>
      <c r="N153" s="268">
        <f>ROUND($L$153*$K$153,0)</f>
        <v>0</v>
      </c>
      <c r="O153" s="258"/>
      <c r="P153" s="258"/>
      <c r="Q153" s="258"/>
      <c r="R153" s="106" t="s">
        <v>259</v>
      </c>
      <c r="S153" s="21"/>
      <c r="T153" s="109"/>
      <c r="U153" s="110" t="s">
        <v>39</v>
      </c>
      <c r="X153" s="111">
        <v>0.003</v>
      </c>
      <c r="Y153" s="111">
        <f>$X$153*$K$153</f>
        <v>0.112455</v>
      </c>
      <c r="Z153" s="111">
        <v>0</v>
      </c>
      <c r="AA153" s="112">
        <f>$Z$153*$K$153</f>
        <v>0</v>
      </c>
      <c r="AR153" s="73" t="s">
        <v>296</v>
      </c>
      <c r="AT153" s="73" t="s">
        <v>304</v>
      </c>
      <c r="AU153" s="73" t="s">
        <v>77</v>
      </c>
      <c r="AY153" s="6" t="s">
        <v>254</v>
      </c>
      <c r="BE153" s="113">
        <f>IF($U$153="základní",$N$153,0)</f>
        <v>0</v>
      </c>
      <c r="BF153" s="113">
        <f>IF($U$153="snížená",$N$153,0)</f>
        <v>0</v>
      </c>
      <c r="BG153" s="113">
        <f>IF($U$153="zákl. přenesená",$N$153,0)</f>
        <v>0</v>
      </c>
      <c r="BH153" s="113">
        <f>IF($U$153="sníž. přenesená",$N$153,0)</f>
        <v>0</v>
      </c>
      <c r="BI153" s="113">
        <f>IF($U$153="nulová",$N$153,0)</f>
        <v>0</v>
      </c>
      <c r="BJ153" s="73" t="s">
        <v>9</v>
      </c>
      <c r="BK153" s="113">
        <f>ROUND($L$153*$K$153,0)</f>
        <v>0</v>
      </c>
      <c r="BL153" s="73" t="s">
        <v>260</v>
      </c>
      <c r="BM153" s="73" t="s">
        <v>356</v>
      </c>
    </row>
    <row r="154" spans="2:51" s="6" customFormat="1" ht="15.75" customHeight="1">
      <c r="B154" s="114"/>
      <c r="E154" s="115"/>
      <c r="F154" s="261" t="s">
        <v>357</v>
      </c>
      <c r="G154" s="262"/>
      <c r="H154" s="262"/>
      <c r="I154" s="262"/>
      <c r="K154" s="117">
        <v>37.485</v>
      </c>
      <c r="S154" s="114"/>
      <c r="T154" s="118"/>
      <c r="AA154" s="119"/>
      <c r="AT154" s="116" t="s">
        <v>263</v>
      </c>
      <c r="AU154" s="116" t="s">
        <v>77</v>
      </c>
      <c r="AV154" s="116" t="s">
        <v>77</v>
      </c>
      <c r="AW154" s="116" t="s">
        <v>209</v>
      </c>
      <c r="AX154" s="116" t="s">
        <v>9</v>
      </c>
      <c r="AY154" s="116" t="s">
        <v>254</v>
      </c>
    </row>
    <row r="155" spans="2:65" s="6" customFormat="1" ht="27" customHeight="1">
      <c r="B155" s="21"/>
      <c r="C155" s="104" t="s">
        <v>8</v>
      </c>
      <c r="D155" s="104" t="s">
        <v>255</v>
      </c>
      <c r="E155" s="105" t="s">
        <v>358</v>
      </c>
      <c r="F155" s="257" t="s">
        <v>359</v>
      </c>
      <c r="G155" s="258"/>
      <c r="H155" s="258"/>
      <c r="I155" s="258"/>
      <c r="J155" s="107" t="s">
        <v>258</v>
      </c>
      <c r="K155" s="108">
        <v>189.906</v>
      </c>
      <c r="L155" s="259"/>
      <c r="M155" s="258"/>
      <c r="N155" s="260">
        <f>ROUND($L$155*$K$155,0)</f>
        <v>0</v>
      </c>
      <c r="O155" s="258"/>
      <c r="P155" s="258"/>
      <c r="Q155" s="258"/>
      <c r="R155" s="106" t="s">
        <v>259</v>
      </c>
      <c r="S155" s="21"/>
      <c r="T155" s="109"/>
      <c r="U155" s="110" t="s">
        <v>39</v>
      </c>
      <c r="X155" s="111">
        <v>0.00864384</v>
      </c>
      <c r="Y155" s="111">
        <f>$X$155*$K$155</f>
        <v>1.64151707904</v>
      </c>
      <c r="Z155" s="111">
        <v>0</v>
      </c>
      <c r="AA155" s="112">
        <f>$Z$155*$K$155</f>
        <v>0</v>
      </c>
      <c r="AR155" s="73" t="s">
        <v>260</v>
      </c>
      <c r="AT155" s="73" t="s">
        <v>255</v>
      </c>
      <c r="AU155" s="73" t="s">
        <v>77</v>
      </c>
      <c r="AY155" s="6" t="s">
        <v>254</v>
      </c>
      <c r="BE155" s="113">
        <f>IF($U$155="základní",$N$155,0)</f>
        <v>0</v>
      </c>
      <c r="BF155" s="113">
        <f>IF($U$155="snížená",$N$155,0)</f>
        <v>0</v>
      </c>
      <c r="BG155" s="113">
        <f>IF($U$155="zákl. přenesená",$N$155,0)</f>
        <v>0</v>
      </c>
      <c r="BH155" s="113">
        <f>IF($U$155="sníž. přenesená",$N$155,0)</f>
        <v>0</v>
      </c>
      <c r="BI155" s="113">
        <f>IF($U$155="nulová",$N$155,0)</f>
        <v>0</v>
      </c>
      <c r="BJ155" s="73" t="s">
        <v>9</v>
      </c>
      <c r="BK155" s="113">
        <f>ROUND($L$155*$K$155,0)</f>
        <v>0</v>
      </c>
      <c r="BL155" s="73" t="s">
        <v>260</v>
      </c>
      <c r="BM155" s="73" t="s">
        <v>360</v>
      </c>
    </row>
    <row r="156" spans="2:51" s="6" customFormat="1" ht="27" customHeight="1">
      <c r="B156" s="114"/>
      <c r="E156" s="115"/>
      <c r="F156" s="261" t="s">
        <v>361</v>
      </c>
      <c r="G156" s="262"/>
      <c r="H156" s="262"/>
      <c r="I156" s="262"/>
      <c r="K156" s="117">
        <v>13.956</v>
      </c>
      <c r="S156" s="114"/>
      <c r="T156" s="118"/>
      <c r="AA156" s="119"/>
      <c r="AT156" s="116" t="s">
        <v>263</v>
      </c>
      <c r="AU156" s="116" t="s">
        <v>77</v>
      </c>
      <c r="AV156" s="116" t="s">
        <v>77</v>
      </c>
      <c r="AW156" s="116" t="s">
        <v>209</v>
      </c>
      <c r="AX156" s="116" t="s">
        <v>69</v>
      </c>
      <c r="AY156" s="116" t="s">
        <v>254</v>
      </c>
    </row>
    <row r="157" spans="2:51" s="6" customFormat="1" ht="15.75" customHeight="1">
      <c r="B157" s="120"/>
      <c r="E157" s="121"/>
      <c r="F157" s="263" t="s">
        <v>362</v>
      </c>
      <c r="G157" s="264"/>
      <c r="H157" s="264"/>
      <c r="I157" s="264"/>
      <c r="K157" s="122">
        <v>13.956</v>
      </c>
      <c r="S157" s="120"/>
      <c r="T157" s="123"/>
      <c r="AA157" s="124"/>
      <c r="AT157" s="121" t="s">
        <v>263</v>
      </c>
      <c r="AU157" s="121" t="s">
        <v>77</v>
      </c>
      <c r="AV157" s="121" t="s">
        <v>265</v>
      </c>
      <c r="AW157" s="121" t="s">
        <v>209</v>
      </c>
      <c r="AX157" s="121" t="s">
        <v>69</v>
      </c>
      <c r="AY157" s="121" t="s">
        <v>254</v>
      </c>
    </row>
    <row r="158" spans="2:51" s="6" customFormat="1" ht="15.75" customHeight="1">
      <c r="B158" s="114"/>
      <c r="E158" s="116"/>
      <c r="F158" s="261" t="s">
        <v>363</v>
      </c>
      <c r="G158" s="262"/>
      <c r="H158" s="262"/>
      <c r="I158" s="262"/>
      <c r="K158" s="117">
        <v>15.3</v>
      </c>
      <c r="S158" s="114"/>
      <c r="T158" s="118"/>
      <c r="AA158" s="119"/>
      <c r="AT158" s="116" t="s">
        <v>263</v>
      </c>
      <c r="AU158" s="116" t="s">
        <v>77</v>
      </c>
      <c r="AV158" s="116" t="s">
        <v>77</v>
      </c>
      <c r="AW158" s="116" t="s">
        <v>209</v>
      </c>
      <c r="AX158" s="116" t="s">
        <v>69</v>
      </c>
      <c r="AY158" s="116" t="s">
        <v>254</v>
      </c>
    </row>
    <row r="159" spans="2:51" s="6" customFormat="1" ht="15.75" customHeight="1">
      <c r="B159" s="114"/>
      <c r="E159" s="116"/>
      <c r="F159" s="261" t="s">
        <v>364</v>
      </c>
      <c r="G159" s="262"/>
      <c r="H159" s="262"/>
      <c r="I159" s="262"/>
      <c r="K159" s="117">
        <v>12.75</v>
      </c>
      <c r="S159" s="114"/>
      <c r="T159" s="118"/>
      <c r="AA159" s="119"/>
      <c r="AT159" s="116" t="s">
        <v>263</v>
      </c>
      <c r="AU159" s="116" t="s">
        <v>77</v>
      </c>
      <c r="AV159" s="116" t="s">
        <v>77</v>
      </c>
      <c r="AW159" s="116" t="s">
        <v>209</v>
      </c>
      <c r="AX159" s="116" t="s">
        <v>69</v>
      </c>
      <c r="AY159" s="116" t="s">
        <v>254</v>
      </c>
    </row>
    <row r="160" spans="2:51" s="6" customFormat="1" ht="27" customHeight="1">
      <c r="B160" s="120"/>
      <c r="E160" s="121"/>
      <c r="F160" s="263" t="s">
        <v>365</v>
      </c>
      <c r="G160" s="264"/>
      <c r="H160" s="264"/>
      <c r="I160" s="264"/>
      <c r="K160" s="122">
        <v>28.05</v>
      </c>
      <c r="S160" s="120"/>
      <c r="T160" s="123"/>
      <c r="AA160" s="124"/>
      <c r="AT160" s="121" t="s">
        <v>263</v>
      </c>
      <c r="AU160" s="121" t="s">
        <v>77</v>
      </c>
      <c r="AV160" s="121" t="s">
        <v>265</v>
      </c>
      <c r="AW160" s="121" t="s">
        <v>209</v>
      </c>
      <c r="AX160" s="121" t="s">
        <v>69</v>
      </c>
      <c r="AY160" s="121" t="s">
        <v>254</v>
      </c>
    </row>
    <row r="161" spans="2:51" s="6" customFormat="1" ht="15.75" customHeight="1">
      <c r="B161" s="114"/>
      <c r="E161" s="116"/>
      <c r="F161" s="261" t="s">
        <v>366</v>
      </c>
      <c r="G161" s="262"/>
      <c r="H161" s="262"/>
      <c r="I161" s="262"/>
      <c r="K161" s="117">
        <v>122.4</v>
      </c>
      <c r="S161" s="114"/>
      <c r="T161" s="118"/>
      <c r="AA161" s="119"/>
      <c r="AT161" s="116" t="s">
        <v>263</v>
      </c>
      <c r="AU161" s="116" t="s">
        <v>77</v>
      </c>
      <c r="AV161" s="116" t="s">
        <v>77</v>
      </c>
      <c r="AW161" s="116" t="s">
        <v>209</v>
      </c>
      <c r="AX161" s="116" t="s">
        <v>69</v>
      </c>
      <c r="AY161" s="116" t="s">
        <v>254</v>
      </c>
    </row>
    <row r="162" spans="2:51" s="6" customFormat="1" ht="15.75" customHeight="1">
      <c r="B162" s="120"/>
      <c r="E162" s="121"/>
      <c r="F162" s="263" t="s">
        <v>367</v>
      </c>
      <c r="G162" s="264"/>
      <c r="H162" s="264"/>
      <c r="I162" s="264"/>
      <c r="K162" s="122">
        <v>122.4</v>
      </c>
      <c r="S162" s="120"/>
      <c r="T162" s="123"/>
      <c r="AA162" s="124"/>
      <c r="AT162" s="121" t="s">
        <v>263</v>
      </c>
      <c r="AU162" s="121" t="s">
        <v>77</v>
      </c>
      <c r="AV162" s="121" t="s">
        <v>265</v>
      </c>
      <c r="AW162" s="121" t="s">
        <v>209</v>
      </c>
      <c r="AX162" s="121" t="s">
        <v>69</v>
      </c>
      <c r="AY162" s="121" t="s">
        <v>254</v>
      </c>
    </row>
    <row r="163" spans="2:51" s="6" customFormat="1" ht="15.75" customHeight="1">
      <c r="B163" s="114"/>
      <c r="E163" s="116"/>
      <c r="F163" s="261" t="s">
        <v>368</v>
      </c>
      <c r="G163" s="262"/>
      <c r="H163" s="262"/>
      <c r="I163" s="262"/>
      <c r="K163" s="117">
        <v>5.1</v>
      </c>
      <c r="S163" s="114"/>
      <c r="T163" s="118"/>
      <c r="AA163" s="119"/>
      <c r="AT163" s="116" t="s">
        <v>263</v>
      </c>
      <c r="AU163" s="116" t="s">
        <v>77</v>
      </c>
      <c r="AV163" s="116" t="s">
        <v>77</v>
      </c>
      <c r="AW163" s="116" t="s">
        <v>209</v>
      </c>
      <c r="AX163" s="116" t="s">
        <v>69</v>
      </c>
      <c r="AY163" s="116" t="s">
        <v>254</v>
      </c>
    </row>
    <row r="164" spans="2:51" s="6" customFormat="1" ht="27" customHeight="1">
      <c r="B164" s="120"/>
      <c r="E164" s="121"/>
      <c r="F164" s="263" t="s">
        <v>369</v>
      </c>
      <c r="G164" s="264"/>
      <c r="H164" s="264"/>
      <c r="I164" s="264"/>
      <c r="K164" s="122">
        <v>5.1</v>
      </c>
      <c r="S164" s="120"/>
      <c r="T164" s="123"/>
      <c r="AA164" s="124"/>
      <c r="AT164" s="121" t="s">
        <v>263</v>
      </c>
      <c r="AU164" s="121" t="s">
        <v>77</v>
      </c>
      <c r="AV164" s="121" t="s">
        <v>265</v>
      </c>
      <c r="AW164" s="121" t="s">
        <v>209</v>
      </c>
      <c r="AX164" s="121" t="s">
        <v>69</v>
      </c>
      <c r="AY164" s="121" t="s">
        <v>254</v>
      </c>
    </row>
    <row r="165" spans="2:51" s="6" customFormat="1" ht="15.75" customHeight="1">
      <c r="B165" s="114"/>
      <c r="E165" s="116"/>
      <c r="F165" s="261" t="s">
        <v>370</v>
      </c>
      <c r="G165" s="262"/>
      <c r="H165" s="262"/>
      <c r="I165" s="262"/>
      <c r="K165" s="117">
        <v>20.4</v>
      </c>
      <c r="S165" s="114"/>
      <c r="T165" s="118"/>
      <c r="AA165" s="119"/>
      <c r="AT165" s="116" t="s">
        <v>263</v>
      </c>
      <c r="AU165" s="116" t="s">
        <v>77</v>
      </c>
      <c r="AV165" s="116" t="s">
        <v>77</v>
      </c>
      <c r="AW165" s="116" t="s">
        <v>209</v>
      </c>
      <c r="AX165" s="116" t="s">
        <v>69</v>
      </c>
      <c r="AY165" s="116" t="s">
        <v>254</v>
      </c>
    </row>
    <row r="166" spans="2:51" s="6" customFormat="1" ht="15.75" customHeight="1">
      <c r="B166" s="120"/>
      <c r="E166" s="121"/>
      <c r="F166" s="263" t="s">
        <v>371</v>
      </c>
      <c r="G166" s="264"/>
      <c r="H166" s="264"/>
      <c r="I166" s="264"/>
      <c r="K166" s="122">
        <v>20.4</v>
      </c>
      <c r="S166" s="120"/>
      <c r="T166" s="123"/>
      <c r="AA166" s="124"/>
      <c r="AT166" s="121" t="s">
        <v>263</v>
      </c>
      <c r="AU166" s="121" t="s">
        <v>77</v>
      </c>
      <c r="AV166" s="121" t="s">
        <v>265</v>
      </c>
      <c r="AW166" s="121" t="s">
        <v>209</v>
      </c>
      <c r="AX166" s="121" t="s">
        <v>69</v>
      </c>
      <c r="AY166" s="121" t="s">
        <v>254</v>
      </c>
    </row>
    <row r="167" spans="2:51" s="6" customFormat="1" ht="15.75" customHeight="1">
      <c r="B167" s="129"/>
      <c r="E167" s="130" t="s">
        <v>89</v>
      </c>
      <c r="F167" s="269" t="s">
        <v>372</v>
      </c>
      <c r="G167" s="270"/>
      <c r="H167" s="270"/>
      <c r="I167" s="270"/>
      <c r="K167" s="131">
        <v>189.906</v>
      </c>
      <c r="S167" s="129"/>
      <c r="T167" s="132"/>
      <c r="AA167" s="133"/>
      <c r="AT167" s="130" t="s">
        <v>263</v>
      </c>
      <c r="AU167" s="130" t="s">
        <v>77</v>
      </c>
      <c r="AV167" s="130" t="s">
        <v>260</v>
      </c>
      <c r="AW167" s="130" t="s">
        <v>209</v>
      </c>
      <c r="AX167" s="130" t="s">
        <v>9</v>
      </c>
      <c r="AY167" s="130" t="s">
        <v>254</v>
      </c>
    </row>
    <row r="168" spans="2:65" s="6" customFormat="1" ht="27" customHeight="1">
      <c r="B168" s="21"/>
      <c r="C168" s="125" t="s">
        <v>373</v>
      </c>
      <c r="D168" s="125" t="s">
        <v>304</v>
      </c>
      <c r="E168" s="126" t="s">
        <v>374</v>
      </c>
      <c r="F168" s="265" t="s">
        <v>375</v>
      </c>
      <c r="G168" s="266"/>
      <c r="H168" s="266"/>
      <c r="I168" s="266"/>
      <c r="J168" s="127" t="s">
        <v>258</v>
      </c>
      <c r="K168" s="128">
        <v>199.401</v>
      </c>
      <c r="L168" s="267"/>
      <c r="M168" s="266"/>
      <c r="N168" s="268">
        <f>ROUND($L$168*$K$168,0)</f>
        <v>0</v>
      </c>
      <c r="O168" s="258"/>
      <c r="P168" s="258"/>
      <c r="Q168" s="258"/>
      <c r="R168" s="106" t="s">
        <v>259</v>
      </c>
      <c r="S168" s="21"/>
      <c r="T168" s="109"/>
      <c r="U168" s="110" t="s">
        <v>39</v>
      </c>
      <c r="X168" s="111">
        <v>0.00272</v>
      </c>
      <c r="Y168" s="111">
        <f>$X$168*$K$168</f>
        <v>0.5423707200000001</v>
      </c>
      <c r="Z168" s="111">
        <v>0</v>
      </c>
      <c r="AA168" s="112">
        <f>$Z$168*$K$168</f>
        <v>0</v>
      </c>
      <c r="AR168" s="73" t="s">
        <v>296</v>
      </c>
      <c r="AT168" s="73" t="s">
        <v>304</v>
      </c>
      <c r="AU168" s="73" t="s">
        <v>77</v>
      </c>
      <c r="AY168" s="6" t="s">
        <v>254</v>
      </c>
      <c r="BE168" s="113">
        <f>IF($U$168="základní",$N$168,0)</f>
        <v>0</v>
      </c>
      <c r="BF168" s="113">
        <f>IF($U$168="snížená",$N$168,0)</f>
        <v>0</v>
      </c>
      <c r="BG168" s="113">
        <f>IF($U$168="zákl. přenesená",$N$168,0)</f>
        <v>0</v>
      </c>
      <c r="BH168" s="113">
        <f>IF($U$168="sníž. přenesená",$N$168,0)</f>
        <v>0</v>
      </c>
      <c r="BI168" s="113">
        <f>IF($U$168="nulová",$N$168,0)</f>
        <v>0</v>
      </c>
      <c r="BJ168" s="73" t="s">
        <v>9</v>
      </c>
      <c r="BK168" s="113">
        <f>ROUND($L$168*$K$168,0)</f>
        <v>0</v>
      </c>
      <c r="BL168" s="73" t="s">
        <v>260</v>
      </c>
      <c r="BM168" s="73" t="s">
        <v>376</v>
      </c>
    </row>
    <row r="169" spans="2:51" s="6" customFormat="1" ht="15.75" customHeight="1">
      <c r="B169" s="114"/>
      <c r="E169" s="115"/>
      <c r="F169" s="261" t="s">
        <v>377</v>
      </c>
      <c r="G169" s="262"/>
      <c r="H169" s="262"/>
      <c r="I169" s="262"/>
      <c r="K169" s="117">
        <v>199.401</v>
      </c>
      <c r="S169" s="114"/>
      <c r="T169" s="118"/>
      <c r="AA169" s="119"/>
      <c r="AT169" s="116" t="s">
        <v>263</v>
      </c>
      <c r="AU169" s="116" t="s">
        <v>77</v>
      </c>
      <c r="AV169" s="116" t="s">
        <v>77</v>
      </c>
      <c r="AW169" s="116" t="s">
        <v>209</v>
      </c>
      <c r="AX169" s="116" t="s">
        <v>9</v>
      </c>
      <c r="AY169" s="116" t="s">
        <v>254</v>
      </c>
    </row>
    <row r="170" spans="2:65" s="6" customFormat="1" ht="27" customHeight="1">
      <c r="B170" s="21"/>
      <c r="C170" s="104" t="s">
        <v>378</v>
      </c>
      <c r="D170" s="104" t="s">
        <v>255</v>
      </c>
      <c r="E170" s="105" t="s">
        <v>379</v>
      </c>
      <c r="F170" s="257" t="s">
        <v>380</v>
      </c>
      <c r="G170" s="258"/>
      <c r="H170" s="258"/>
      <c r="I170" s="258"/>
      <c r="J170" s="107" t="s">
        <v>258</v>
      </c>
      <c r="K170" s="108">
        <v>0.945</v>
      </c>
      <c r="L170" s="259"/>
      <c r="M170" s="258"/>
      <c r="N170" s="260">
        <f>ROUND($L$170*$K$170,0)</f>
        <v>0</v>
      </c>
      <c r="O170" s="258"/>
      <c r="P170" s="258"/>
      <c r="Q170" s="258"/>
      <c r="R170" s="106" t="s">
        <v>259</v>
      </c>
      <c r="S170" s="21"/>
      <c r="T170" s="109"/>
      <c r="U170" s="110" t="s">
        <v>39</v>
      </c>
      <c r="X170" s="111">
        <v>0.00937112</v>
      </c>
      <c r="Y170" s="111">
        <f>$X$170*$K$170</f>
        <v>0.0088557084</v>
      </c>
      <c r="Z170" s="111">
        <v>0</v>
      </c>
      <c r="AA170" s="112">
        <f>$Z$170*$K$170</f>
        <v>0</v>
      </c>
      <c r="AR170" s="73" t="s">
        <v>260</v>
      </c>
      <c r="AT170" s="73" t="s">
        <v>255</v>
      </c>
      <c r="AU170" s="73" t="s">
        <v>77</v>
      </c>
      <c r="AY170" s="6" t="s">
        <v>254</v>
      </c>
      <c r="BE170" s="113">
        <f>IF($U$170="základní",$N$170,0)</f>
        <v>0</v>
      </c>
      <c r="BF170" s="113">
        <f>IF($U$170="snížená",$N$170,0)</f>
        <v>0</v>
      </c>
      <c r="BG170" s="113">
        <f>IF($U$170="zákl. přenesená",$N$170,0)</f>
        <v>0</v>
      </c>
      <c r="BH170" s="113">
        <f>IF($U$170="sníž. přenesená",$N$170,0)</f>
        <v>0</v>
      </c>
      <c r="BI170" s="113">
        <f>IF($U$170="nulová",$N$170,0)</f>
        <v>0</v>
      </c>
      <c r="BJ170" s="73" t="s">
        <v>9</v>
      </c>
      <c r="BK170" s="113">
        <f>ROUND($L$170*$K$170,0)</f>
        <v>0</v>
      </c>
      <c r="BL170" s="73" t="s">
        <v>260</v>
      </c>
      <c r="BM170" s="73" t="s">
        <v>381</v>
      </c>
    </row>
    <row r="171" spans="2:51" s="6" customFormat="1" ht="15.75" customHeight="1">
      <c r="B171" s="114"/>
      <c r="E171" s="115"/>
      <c r="F171" s="261" t="s">
        <v>382</v>
      </c>
      <c r="G171" s="262"/>
      <c r="H171" s="262"/>
      <c r="I171" s="262"/>
      <c r="K171" s="117">
        <v>0.945</v>
      </c>
      <c r="S171" s="114"/>
      <c r="T171" s="118"/>
      <c r="AA171" s="119"/>
      <c r="AT171" s="116" t="s">
        <v>263</v>
      </c>
      <c r="AU171" s="116" t="s">
        <v>77</v>
      </c>
      <c r="AV171" s="116" t="s">
        <v>77</v>
      </c>
      <c r="AW171" s="116" t="s">
        <v>209</v>
      </c>
      <c r="AX171" s="116" t="s">
        <v>69</v>
      </c>
      <c r="AY171" s="116" t="s">
        <v>254</v>
      </c>
    </row>
    <row r="172" spans="2:51" s="6" customFormat="1" ht="15.75" customHeight="1">
      <c r="B172" s="120"/>
      <c r="E172" s="121"/>
      <c r="F172" s="263" t="s">
        <v>383</v>
      </c>
      <c r="G172" s="264"/>
      <c r="H172" s="264"/>
      <c r="I172" s="264"/>
      <c r="K172" s="122">
        <v>0.945</v>
      </c>
      <c r="S172" s="120"/>
      <c r="T172" s="123"/>
      <c r="AA172" s="124"/>
      <c r="AT172" s="121" t="s">
        <v>263</v>
      </c>
      <c r="AU172" s="121" t="s">
        <v>77</v>
      </c>
      <c r="AV172" s="121" t="s">
        <v>265</v>
      </c>
      <c r="AW172" s="121" t="s">
        <v>209</v>
      </c>
      <c r="AX172" s="121" t="s">
        <v>69</v>
      </c>
      <c r="AY172" s="121" t="s">
        <v>254</v>
      </c>
    </row>
    <row r="173" spans="2:51" s="6" customFormat="1" ht="15.75" customHeight="1">
      <c r="B173" s="129"/>
      <c r="E173" s="130" t="s">
        <v>92</v>
      </c>
      <c r="F173" s="269" t="s">
        <v>384</v>
      </c>
      <c r="G173" s="270"/>
      <c r="H173" s="270"/>
      <c r="I173" s="270"/>
      <c r="K173" s="131">
        <v>0.945</v>
      </c>
      <c r="S173" s="129"/>
      <c r="T173" s="132"/>
      <c r="AA173" s="133"/>
      <c r="AT173" s="130" t="s">
        <v>263</v>
      </c>
      <c r="AU173" s="130" t="s">
        <v>77</v>
      </c>
      <c r="AV173" s="130" t="s">
        <v>260</v>
      </c>
      <c r="AW173" s="130" t="s">
        <v>209</v>
      </c>
      <c r="AX173" s="130" t="s">
        <v>9</v>
      </c>
      <c r="AY173" s="130" t="s">
        <v>254</v>
      </c>
    </row>
    <row r="174" spans="2:65" s="6" customFormat="1" ht="15.75" customHeight="1">
      <c r="B174" s="21"/>
      <c r="C174" s="125" t="s">
        <v>385</v>
      </c>
      <c r="D174" s="125" t="s">
        <v>304</v>
      </c>
      <c r="E174" s="126" t="s">
        <v>386</v>
      </c>
      <c r="F174" s="265" t="s">
        <v>387</v>
      </c>
      <c r="G174" s="266"/>
      <c r="H174" s="266"/>
      <c r="I174" s="266"/>
      <c r="J174" s="127" t="s">
        <v>258</v>
      </c>
      <c r="K174" s="128">
        <v>0.992</v>
      </c>
      <c r="L174" s="267"/>
      <c r="M174" s="266"/>
      <c r="N174" s="268">
        <f>ROUND($L$174*$K$174,0)</f>
        <v>0</v>
      </c>
      <c r="O174" s="258"/>
      <c r="P174" s="258"/>
      <c r="Q174" s="258"/>
      <c r="R174" s="106" t="s">
        <v>259</v>
      </c>
      <c r="S174" s="21"/>
      <c r="T174" s="109"/>
      <c r="U174" s="110" t="s">
        <v>39</v>
      </c>
      <c r="X174" s="111">
        <v>0.0075</v>
      </c>
      <c r="Y174" s="111">
        <f>$X$174*$K$174</f>
        <v>0.0074399999999999996</v>
      </c>
      <c r="Z174" s="111">
        <v>0</v>
      </c>
      <c r="AA174" s="112">
        <f>$Z$174*$K$174</f>
        <v>0</v>
      </c>
      <c r="AR174" s="73" t="s">
        <v>296</v>
      </c>
      <c r="AT174" s="73" t="s">
        <v>304</v>
      </c>
      <c r="AU174" s="73" t="s">
        <v>77</v>
      </c>
      <c r="AY174" s="6" t="s">
        <v>254</v>
      </c>
      <c r="BE174" s="113">
        <f>IF($U$174="základní",$N$174,0)</f>
        <v>0</v>
      </c>
      <c r="BF174" s="113">
        <f>IF($U$174="snížená",$N$174,0)</f>
        <v>0</v>
      </c>
      <c r="BG174" s="113">
        <f>IF($U$174="zákl. přenesená",$N$174,0)</f>
        <v>0</v>
      </c>
      <c r="BH174" s="113">
        <f>IF($U$174="sníž. přenesená",$N$174,0)</f>
        <v>0</v>
      </c>
      <c r="BI174" s="113">
        <f>IF($U$174="nulová",$N$174,0)</f>
        <v>0</v>
      </c>
      <c r="BJ174" s="73" t="s">
        <v>9</v>
      </c>
      <c r="BK174" s="113">
        <f>ROUND($L$174*$K$174,0)</f>
        <v>0</v>
      </c>
      <c r="BL174" s="73" t="s">
        <v>260</v>
      </c>
      <c r="BM174" s="73" t="s">
        <v>388</v>
      </c>
    </row>
    <row r="175" spans="2:51" s="6" customFormat="1" ht="15.75" customHeight="1">
      <c r="B175" s="114"/>
      <c r="E175" s="115"/>
      <c r="F175" s="261" t="s">
        <v>389</v>
      </c>
      <c r="G175" s="262"/>
      <c r="H175" s="262"/>
      <c r="I175" s="262"/>
      <c r="K175" s="117">
        <v>0.992</v>
      </c>
      <c r="S175" s="114"/>
      <c r="T175" s="118"/>
      <c r="AA175" s="119"/>
      <c r="AT175" s="116" t="s">
        <v>263</v>
      </c>
      <c r="AU175" s="116" t="s">
        <v>77</v>
      </c>
      <c r="AV175" s="116" t="s">
        <v>77</v>
      </c>
      <c r="AW175" s="116" t="s">
        <v>209</v>
      </c>
      <c r="AX175" s="116" t="s">
        <v>9</v>
      </c>
      <c r="AY175" s="116" t="s">
        <v>254</v>
      </c>
    </row>
    <row r="176" spans="2:65" s="6" customFormat="1" ht="27" customHeight="1">
      <c r="B176" s="21"/>
      <c r="C176" s="104" t="s">
        <v>390</v>
      </c>
      <c r="D176" s="104" t="s">
        <v>255</v>
      </c>
      <c r="E176" s="105" t="s">
        <v>391</v>
      </c>
      <c r="F176" s="257" t="s">
        <v>392</v>
      </c>
      <c r="G176" s="258"/>
      <c r="H176" s="258"/>
      <c r="I176" s="258"/>
      <c r="J176" s="107" t="s">
        <v>258</v>
      </c>
      <c r="K176" s="108">
        <v>6.649</v>
      </c>
      <c r="L176" s="259"/>
      <c r="M176" s="258"/>
      <c r="N176" s="260">
        <f>ROUND($L$176*$K$176,0)</f>
        <v>0</v>
      </c>
      <c r="O176" s="258"/>
      <c r="P176" s="258"/>
      <c r="Q176" s="258"/>
      <c r="R176" s="106" t="s">
        <v>259</v>
      </c>
      <c r="S176" s="21"/>
      <c r="T176" s="109"/>
      <c r="U176" s="110" t="s">
        <v>39</v>
      </c>
      <c r="X176" s="111">
        <v>0.00964384</v>
      </c>
      <c r="Y176" s="111">
        <f>$X$176*$K$176</f>
        <v>0.06412189216</v>
      </c>
      <c r="Z176" s="111">
        <v>0</v>
      </c>
      <c r="AA176" s="112">
        <f>$Z$176*$K$176</f>
        <v>0</v>
      </c>
      <c r="AR176" s="73" t="s">
        <v>260</v>
      </c>
      <c r="AT176" s="73" t="s">
        <v>255</v>
      </c>
      <c r="AU176" s="73" t="s">
        <v>77</v>
      </c>
      <c r="AY176" s="6" t="s">
        <v>254</v>
      </c>
      <c r="BE176" s="113">
        <f>IF($U$176="základní",$N$176,0)</f>
        <v>0</v>
      </c>
      <c r="BF176" s="113">
        <f>IF($U$176="snížená",$N$176,0)</f>
        <v>0</v>
      </c>
      <c r="BG176" s="113">
        <f>IF($U$176="zákl. přenesená",$N$176,0)</f>
        <v>0</v>
      </c>
      <c r="BH176" s="113">
        <f>IF($U$176="sníž. přenesená",$N$176,0)</f>
        <v>0</v>
      </c>
      <c r="BI176" s="113">
        <f>IF($U$176="nulová",$N$176,0)</f>
        <v>0</v>
      </c>
      <c r="BJ176" s="73" t="s">
        <v>9</v>
      </c>
      <c r="BK176" s="113">
        <f>ROUND($L$176*$K$176,0)</f>
        <v>0</v>
      </c>
      <c r="BL176" s="73" t="s">
        <v>260</v>
      </c>
      <c r="BM176" s="73" t="s">
        <v>393</v>
      </c>
    </row>
    <row r="177" spans="2:51" s="6" customFormat="1" ht="27" customHeight="1">
      <c r="B177" s="114"/>
      <c r="E177" s="115"/>
      <c r="F177" s="261" t="s">
        <v>394</v>
      </c>
      <c r="G177" s="262"/>
      <c r="H177" s="262"/>
      <c r="I177" s="262"/>
      <c r="K177" s="117">
        <v>6.649</v>
      </c>
      <c r="S177" s="114"/>
      <c r="T177" s="118"/>
      <c r="AA177" s="119"/>
      <c r="AT177" s="116" t="s">
        <v>263</v>
      </c>
      <c r="AU177" s="116" t="s">
        <v>77</v>
      </c>
      <c r="AV177" s="116" t="s">
        <v>77</v>
      </c>
      <c r="AW177" s="116" t="s">
        <v>209</v>
      </c>
      <c r="AX177" s="116" t="s">
        <v>69</v>
      </c>
      <c r="AY177" s="116" t="s">
        <v>254</v>
      </c>
    </row>
    <row r="178" spans="2:51" s="6" customFormat="1" ht="15.75" customHeight="1">
      <c r="B178" s="120"/>
      <c r="E178" s="121"/>
      <c r="F178" s="263" t="s">
        <v>362</v>
      </c>
      <c r="G178" s="264"/>
      <c r="H178" s="264"/>
      <c r="I178" s="264"/>
      <c r="K178" s="122">
        <v>6.649</v>
      </c>
      <c r="S178" s="120"/>
      <c r="T178" s="123"/>
      <c r="AA178" s="124"/>
      <c r="AT178" s="121" t="s">
        <v>263</v>
      </c>
      <c r="AU178" s="121" t="s">
        <v>77</v>
      </c>
      <c r="AV178" s="121" t="s">
        <v>265</v>
      </c>
      <c r="AW178" s="121" t="s">
        <v>209</v>
      </c>
      <c r="AX178" s="121" t="s">
        <v>69</v>
      </c>
      <c r="AY178" s="121" t="s">
        <v>254</v>
      </c>
    </row>
    <row r="179" spans="2:51" s="6" customFormat="1" ht="15.75" customHeight="1">
      <c r="B179" s="129"/>
      <c r="E179" s="130" t="s">
        <v>95</v>
      </c>
      <c r="F179" s="269" t="s">
        <v>395</v>
      </c>
      <c r="G179" s="270"/>
      <c r="H179" s="270"/>
      <c r="I179" s="270"/>
      <c r="K179" s="131">
        <v>6.649</v>
      </c>
      <c r="S179" s="129"/>
      <c r="T179" s="132"/>
      <c r="AA179" s="133"/>
      <c r="AT179" s="130" t="s">
        <v>263</v>
      </c>
      <c r="AU179" s="130" t="s">
        <v>77</v>
      </c>
      <c r="AV179" s="130" t="s">
        <v>260</v>
      </c>
      <c r="AW179" s="130" t="s">
        <v>209</v>
      </c>
      <c r="AX179" s="130" t="s">
        <v>9</v>
      </c>
      <c r="AY179" s="130" t="s">
        <v>254</v>
      </c>
    </row>
    <row r="180" spans="2:65" s="6" customFormat="1" ht="15.75" customHeight="1">
      <c r="B180" s="21"/>
      <c r="C180" s="125" t="s">
        <v>396</v>
      </c>
      <c r="D180" s="125" t="s">
        <v>304</v>
      </c>
      <c r="E180" s="126" t="s">
        <v>397</v>
      </c>
      <c r="F180" s="265" t="s">
        <v>398</v>
      </c>
      <c r="G180" s="266"/>
      <c r="H180" s="266"/>
      <c r="I180" s="266"/>
      <c r="J180" s="127" t="s">
        <v>258</v>
      </c>
      <c r="K180" s="128">
        <v>6.981</v>
      </c>
      <c r="L180" s="267"/>
      <c r="M180" s="266"/>
      <c r="N180" s="268">
        <f>ROUND($L$180*$K$180,0)</f>
        <v>0</v>
      </c>
      <c r="O180" s="258"/>
      <c r="P180" s="258"/>
      <c r="Q180" s="258"/>
      <c r="R180" s="106" t="s">
        <v>259</v>
      </c>
      <c r="S180" s="21"/>
      <c r="T180" s="109"/>
      <c r="U180" s="110" t="s">
        <v>39</v>
      </c>
      <c r="X180" s="111">
        <v>0.0225</v>
      </c>
      <c r="Y180" s="111">
        <f>$X$180*$K$180</f>
        <v>0.1570725</v>
      </c>
      <c r="Z180" s="111">
        <v>0</v>
      </c>
      <c r="AA180" s="112">
        <f>$Z$180*$K$180</f>
        <v>0</v>
      </c>
      <c r="AR180" s="73" t="s">
        <v>296</v>
      </c>
      <c r="AT180" s="73" t="s">
        <v>304</v>
      </c>
      <c r="AU180" s="73" t="s">
        <v>77</v>
      </c>
      <c r="AY180" s="6" t="s">
        <v>254</v>
      </c>
      <c r="BE180" s="113">
        <f>IF($U$180="základní",$N$180,0)</f>
        <v>0</v>
      </c>
      <c r="BF180" s="113">
        <f>IF($U$180="snížená",$N$180,0)</f>
        <v>0</v>
      </c>
      <c r="BG180" s="113">
        <f>IF($U$180="zákl. přenesená",$N$180,0)</f>
        <v>0</v>
      </c>
      <c r="BH180" s="113">
        <f>IF($U$180="sníž. přenesená",$N$180,0)</f>
        <v>0</v>
      </c>
      <c r="BI180" s="113">
        <f>IF($U$180="nulová",$N$180,0)</f>
        <v>0</v>
      </c>
      <c r="BJ180" s="73" t="s">
        <v>9</v>
      </c>
      <c r="BK180" s="113">
        <f>ROUND($L$180*$K$180,0)</f>
        <v>0</v>
      </c>
      <c r="BL180" s="73" t="s">
        <v>260</v>
      </c>
      <c r="BM180" s="73" t="s">
        <v>399</v>
      </c>
    </row>
    <row r="181" spans="2:51" s="6" customFormat="1" ht="15.75" customHeight="1">
      <c r="B181" s="114"/>
      <c r="E181" s="115"/>
      <c r="F181" s="261" t="s">
        <v>400</v>
      </c>
      <c r="G181" s="262"/>
      <c r="H181" s="262"/>
      <c r="I181" s="262"/>
      <c r="K181" s="117">
        <v>6.981</v>
      </c>
      <c r="S181" s="114"/>
      <c r="T181" s="118"/>
      <c r="AA181" s="119"/>
      <c r="AT181" s="116" t="s">
        <v>263</v>
      </c>
      <c r="AU181" s="116" t="s">
        <v>77</v>
      </c>
      <c r="AV181" s="116" t="s">
        <v>77</v>
      </c>
      <c r="AW181" s="116" t="s">
        <v>209</v>
      </c>
      <c r="AX181" s="116" t="s">
        <v>9</v>
      </c>
      <c r="AY181" s="116" t="s">
        <v>254</v>
      </c>
    </row>
    <row r="182" spans="2:65" s="6" customFormat="1" ht="39" customHeight="1">
      <c r="B182" s="21"/>
      <c r="C182" s="104" t="s">
        <v>401</v>
      </c>
      <c r="D182" s="104" t="s">
        <v>255</v>
      </c>
      <c r="E182" s="105" t="s">
        <v>402</v>
      </c>
      <c r="F182" s="257" t="s">
        <v>403</v>
      </c>
      <c r="G182" s="258"/>
      <c r="H182" s="258"/>
      <c r="I182" s="258"/>
      <c r="J182" s="107" t="s">
        <v>258</v>
      </c>
      <c r="K182" s="108">
        <v>0.945</v>
      </c>
      <c r="L182" s="259"/>
      <c r="M182" s="258"/>
      <c r="N182" s="260">
        <f>ROUND($L$182*$K$182,0)</f>
        <v>0</v>
      </c>
      <c r="O182" s="258"/>
      <c r="P182" s="258"/>
      <c r="Q182" s="258"/>
      <c r="R182" s="106" t="s">
        <v>259</v>
      </c>
      <c r="S182" s="21"/>
      <c r="T182" s="109"/>
      <c r="U182" s="110" t="s">
        <v>39</v>
      </c>
      <c r="X182" s="111">
        <v>8.272E-05</v>
      </c>
      <c r="Y182" s="111">
        <f>$X$182*$K$182</f>
        <v>7.817039999999999E-05</v>
      </c>
      <c r="Z182" s="111">
        <v>0</v>
      </c>
      <c r="AA182" s="112">
        <f>$Z$182*$K$182</f>
        <v>0</v>
      </c>
      <c r="AR182" s="73" t="s">
        <v>260</v>
      </c>
      <c r="AT182" s="73" t="s">
        <v>255</v>
      </c>
      <c r="AU182" s="73" t="s">
        <v>77</v>
      </c>
      <c r="AY182" s="6" t="s">
        <v>254</v>
      </c>
      <c r="BE182" s="113">
        <f>IF($U$182="základní",$N$182,0)</f>
        <v>0</v>
      </c>
      <c r="BF182" s="113">
        <f>IF($U$182="snížená",$N$182,0)</f>
        <v>0</v>
      </c>
      <c r="BG182" s="113">
        <f>IF($U$182="zákl. přenesená",$N$182,0)</f>
        <v>0</v>
      </c>
      <c r="BH182" s="113">
        <f>IF($U$182="sníž. přenesená",$N$182,0)</f>
        <v>0</v>
      </c>
      <c r="BI182" s="113">
        <f>IF($U$182="nulová",$N$182,0)</f>
        <v>0</v>
      </c>
      <c r="BJ182" s="73" t="s">
        <v>9</v>
      </c>
      <c r="BK182" s="113">
        <f>ROUND($L$182*$K$182,0)</f>
        <v>0</v>
      </c>
      <c r="BL182" s="73" t="s">
        <v>260</v>
      </c>
      <c r="BM182" s="73" t="s">
        <v>404</v>
      </c>
    </row>
    <row r="183" spans="2:51" s="6" customFormat="1" ht="15.75" customHeight="1">
      <c r="B183" s="114"/>
      <c r="E183" s="115"/>
      <c r="F183" s="261" t="s">
        <v>92</v>
      </c>
      <c r="G183" s="262"/>
      <c r="H183" s="262"/>
      <c r="I183" s="262"/>
      <c r="K183" s="117">
        <v>0.945</v>
      </c>
      <c r="S183" s="114"/>
      <c r="T183" s="118"/>
      <c r="AA183" s="119"/>
      <c r="AT183" s="116" t="s">
        <v>263</v>
      </c>
      <c r="AU183" s="116" t="s">
        <v>77</v>
      </c>
      <c r="AV183" s="116" t="s">
        <v>77</v>
      </c>
      <c r="AW183" s="116" t="s">
        <v>209</v>
      </c>
      <c r="AX183" s="116" t="s">
        <v>9</v>
      </c>
      <c r="AY183" s="116" t="s">
        <v>254</v>
      </c>
    </row>
    <row r="184" spans="2:65" s="6" customFormat="1" ht="39" customHeight="1">
      <c r="B184" s="21"/>
      <c r="C184" s="104" t="s">
        <v>405</v>
      </c>
      <c r="D184" s="104" t="s">
        <v>255</v>
      </c>
      <c r="E184" s="105" t="s">
        <v>406</v>
      </c>
      <c r="F184" s="257" t="s">
        <v>407</v>
      </c>
      <c r="G184" s="258"/>
      <c r="H184" s="258"/>
      <c r="I184" s="258"/>
      <c r="J184" s="107" t="s">
        <v>258</v>
      </c>
      <c r="K184" s="108">
        <v>35.7</v>
      </c>
      <c r="L184" s="259"/>
      <c r="M184" s="258"/>
      <c r="N184" s="260">
        <f>ROUND($L$184*$K$184,0)</f>
        <v>0</v>
      </c>
      <c r="O184" s="258"/>
      <c r="P184" s="258"/>
      <c r="Q184" s="258"/>
      <c r="R184" s="106" t="s">
        <v>259</v>
      </c>
      <c r="S184" s="21"/>
      <c r="T184" s="109"/>
      <c r="U184" s="110" t="s">
        <v>39</v>
      </c>
      <c r="X184" s="111">
        <v>0.00012272</v>
      </c>
      <c r="Y184" s="111">
        <f>$X$184*$K$184</f>
        <v>0.004381104</v>
      </c>
      <c r="Z184" s="111">
        <v>0</v>
      </c>
      <c r="AA184" s="112">
        <f>$Z$184*$K$184</f>
        <v>0</v>
      </c>
      <c r="AR184" s="73" t="s">
        <v>260</v>
      </c>
      <c r="AT184" s="73" t="s">
        <v>255</v>
      </c>
      <c r="AU184" s="73" t="s">
        <v>77</v>
      </c>
      <c r="AY184" s="6" t="s">
        <v>254</v>
      </c>
      <c r="BE184" s="113">
        <f>IF($U$184="základní",$N$184,0)</f>
        <v>0</v>
      </c>
      <c r="BF184" s="113">
        <f>IF($U$184="snížená",$N$184,0)</f>
        <v>0</v>
      </c>
      <c r="BG184" s="113">
        <f>IF($U$184="zákl. přenesená",$N$184,0)</f>
        <v>0</v>
      </c>
      <c r="BH184" s="113">
        <f>IF($U$184="sníž. přenesená",$N$184,0)</f>
        <v>0</v>
      </c>
      <c r="BI184" s="113">
        <f>IF($U$184="nulová",$N$184,0)</f>
        <v>0</v>
      </c>
      <c r="BJ184" s="73" t="s">
        <v>9</v>
      </c>
      <c r="BK184" s="113">
        <f>ROUND($L$184*$K$184,0)</f>
        <v>0</v>
      </c>
      <c r="BL184" s="73" t="s">
        <v>260</v>
      </c>
      <c r="BM184" s="73" t="s">
        <v>408</v>
      </c>
    </row>
    <row r="185" spans="2:51" s="6" customFormat="1" ht="15.75" customHeight="1">
      <c r="B185" s="114"/>
      <c r="E185" s="115"/>
      <c r="F185" s="261" t="s">
        <v>148</v>
      </c>
      <c r="G185" s="262"/>
      <c r="H185" s="262"/>
      <c r="I185" s="262"/>
      <c r="K185" s="117">
        <v>35.7</v>
      </c>
      <c r="S185" s="114"/>
      <c r="T185" s="118"/>
      <c r="AA185" s="119"/>
      <c r="AT185" s="116" t="s">
        <v>263</v>
      </c>
      <c r="AU185" s="116" t="s">
        <v>77</v>
      </c>
      <c r="AV185" s="116" t="s">
        <v>77</v>
      </c>
      <c r="AW185" s="116" t="s">
        <v>209</v>
      </c>
      <c r="AX185" s="116" t="s">
        <v>9</v>
      </c>
      <c r="AY185" s="116" t="s">
        <v>254</v>
      </c>
    </row>
    <row r="186" spans="2:65" s="6" customFormat="1" ht="39" customHeight="1">
      <c r="B186" s="21"/>
      <c r="C186" s="104" t="s">
        <v>409</v>
      </c>
      <c r="D186" s="104" t="s">
        <v>255</v>
      </c>
      <c r="E186" s="105" t="s">
        <v>410</v>
      </c>
      <c r="F186" s="257" t="s">
        <v>411</v>
      </c>
      <c r="G186" s="258"/>
      <c r="H186" s="258"/>
      <c r="I186" s="258"/>
      <c r="J186" s="107" t="s">
        <v>258</v>
      </c>
      <c r="K186" s="108">
        <v>189.906</v>
      </c>
      <c r="L186" s="259"/>
      <c r="M186" s="258"/>
      <c r="N186" s="260">
        <f>ROUND($L$186*$K$186,0)</f>
        <v>0</v>
      </c>
      <c r="O186" s="258"/>
      <c r="P186" s="258"/>
      <c r="Q186" s="258"/>
      <c r="R186" s="106" t="s">
        <v>259</v>
      </c>
      <c r="S186" s="21"/>
      <c r="T186" s="109"/>
      <c r="U186" s="110" t="s">
        <v>39</v>
      </c>
      <c r="X186" s="111">
        <v>0.00016272</v>
      </c>
      <c r="Y186" s="111">
        <f>$X$186*$K$186</f>
        <v>0.03090150432</v>
      </c>
      <c r="Z186" s="111">
        <v>0</v>
      </c>
      <c r="AA186" s="112">
        <f>$Z$186*$K$186</f>
        <v>0</v>
      </c>
      <c r="AR186" s="73" t="s">
        <v>260</v>
      </c>
      <c r="AT186" s="73" t="s">
        <v>255</v>
      </c>
      <c r="AU186" s="73" t="s">
        <v>77</v>
      </c>
      <c r="AY186" s="6" t="s">
        <v>254</v>
      </c>
      <c r="BE186" s="113">
        <f>IF($U$186="základní",$N$186,0)</f>
        <v>0</v>
      </c>
      <c r="BF186" s="113">
        <f>IF($U$186="snížená",$N$186,0)</f>
        <v>0</v>
      </c>
      <c r="BG186" s="113">
        <f>IF($U$186="zákl. přenesená",$N$186,0)</f>
        <v>0</v>
      </c>
      <c r="BH186" s="113">
        <f>IF($U$186="sníž. přenesená",$N$186,0)</f>
        <v>0</v>
      </c>
      <c r="BI186" s="113">
        <f>IF($U$186="nulová",$N$186,0)</f>
        <v>0</v>
      </c>
      <c r="BJ186" s="73" t="s">
        <v>9</v>
      </c>
      <c r="BK186" s="113">
        <f>ROUND($L$186*$K$186,0)</f>
        <v>0</v>
      </c>
      <c r="BL186" s="73" t="s">
        <v>260</v>
      </c>
      <c r="BM186" s="73" t="s">
        <v>412</v>
      </c>
    </row>
    <row r="187" spans="2:51" s="6" customFormat="1" ht="15.75" customHeight="1">
      <c r="B187" s="114"/>
      <c r="E187" s="115"/>
      <c r="F187" s="261" t="s">
        <v>89</v>
      </c>
      <c r="G187" s="262"/>
      <c r="H187" s="262"/>
      <c r="I187" s="262"/>
      <c r="K187" s="117">
        <v>189.906</v>
      </c>
      <c r="S187" s="114"/>
      <c r="T187" s="118"/>
      <c r="AA187" s="119"/>
      <c r="AT187" s="116" t="s">
        <v>263</v>
      </c>
      <c r="AU187" s="116" t="s">
        <v>77</v>
      </c>
      <c r="AV187" s="116" t="s">
        <v>77</v>
      </c>
      <c r="AW187" s="116" t="s">
        <v>209</v>
      </c>
      <c r="AX187" s="116" t="s">
        <v>9</v>
      </c>
      <c r="AY187" s="116" t="s">
        <v>254</v>
      </c>
    </row>
    <row r="188" spans="2:65" s="6" customFormat="1" ht="39" customHeight="1">
      <c r="B188" s="21"/>
      <c r="C188" s="104" t="s">
        <v>413</v>
      </c>
      <c r="D188" s="104" t="s">
        <v>255</v>
      </c>
      <c r="E188" s="105" t="s">
        <v>414</v>
      </c>
      <c r="F188" s="257" t="s">
        <v>415</v>
      </c>
      <c r="G188" s="258"/>
      <c r="H188" s="258"/>
      <c r="I188" s="258"/>
      <c r="J188" s="107" t="s">
        <v>258</v>
      </c>
      <c r="K188" s="108">
        <v>6.649</v>
      </c>
      <c r="L188" s="259"/>
      <c r="M188" s="258"/>
      <c r="N188" s="260">
        <f>ROUND($L$188*$K$188,0)</f>
        <v>0</v>
      </c>
      <c r="O188" s="258"/>
      <c r="P188" s="258"/>
      <c r="Q188" s="258"/>
      <c r="R188" s="106" t="s">
        <v>259</v>
      </c>
      <c r="S188" s="21"/>
      <c r="T188" s="109"/>
      <c r="U188" s="110" t="s">
        <v>39</v>
      </c>
      <c r="X188" s="111">
        <v>0.00024272</v>
      </c>
      <c r="Y188" s="111">
        <f>$X$188*$K$188</f>
        <v>0.00161384528</v>
      </c>
      <c r="Z188" s="111">
        <v>0</v>
      </c>
      <c r="AA188" s="112">
        <f>$Z$188*$K$188</f>
        <v>0</v>
      </c>
      <c r="AR188" s="73" t="s">
        <v>260</v>
      </c>
      <c r="AT188" s="73" t="s">
        <v>255</v>
      </c>
      <c r="AU188" s="73" t="s">
        <v>77</v>
      </c>
      <c r="AY188" s="6" t="s">
        <v>254</v>
      </c>
      <c r="BE188" s="113">
        <f>IF($U$188="základní",$N$188,0)</f>
        <v>0</v>
      </c>
      <c r="BF188" s="113">
        <f>IF($U$188="snížená",$N$188,0)</f>
        <v>0</v>
      </c>
      <c r="BG188" s="113">
        <f>IF($U$188="zákl. přenesená",$N$188,0)</f>
        <v>0</v>
      </c>
      <c r="BH188" s="113">
        <f>IF($U$188="sníž. přenesená",$N$188,0)</f>
        <v>0</v>
      </c>
      <c r="BI188" s="113">
        <f>IF($U$188="nulová",$N$188,0)</f>
        <v>0</v>
      </c>
      <c r="BJ188" s="73" t="s">
        <v>9</v>
      </c>
      <c r="BK188" s="113">
        <f>ROUND($L$188*$K$188,0)</f>
        <v>0</v>
      </c>
      <c r="BL188" s="73" t="s">
        <v>260</v>
      </c>
      <c r="BM188" s="73" t="s">
        <v>416</v>
      </c>
    </row>
    <row r="189" spans="2:51" s="6" customFormat="1" ht="15.75" customHeight="1">
      <c r="B189" s="114"/>
      <c r="E189" s="115"/>
      <c r="F189" s="261" t="s">
        <v>95</v>
      </c>
      <c r="G189" s="262"/>
      <c r="H189" s="262"/>
      <c r="I189" s="262"/>
      <c r="K189" s="117">
        <v>6.649</v>
      </c>
      <c r="S189" s="114"/>
      <c r="T189" s="118"/>
      <c r="AA189" s="119"/>
      <c r="AT189" s="116" t="s">
        <v>263</v>
      </c>
      <c r="AU189" s="116" t="s">
        <v>77</v>
      </c>
      <c r="AV189" s="116" t="s">
        <v>77</v>
      </c>
      <c r="AW189" s="116" t="s">
        <v>209</v>
      </c>
      <c r="AX189" s="116" t="s">
        <v>9</v>
      </c>
      <c r="AY189" s="116" t="s">
        <v>254</v>
      </c>
    </row>
    <row r="190" spans="2:65" s="6" customFormat="1" ht="27" customHeight="1">
      <c r="B190" s="21"/>
      <c r="C190" s="104" t="s">
        <v>417</v>
      </c>
      <c r="D190" s="104" t="s">
        <v>255</v>
      </c>
      <c r="E190" s="105" t="s">
        <v>418</v>
      </c>
      <c r="F190" s="257" t="s">
        <v>419</v>
      </c>
      <c r="G190" s="258"/>
      <c r="H190" s="258"/>
      <c r="I190" s="258"/>
      <c r="J190" s="107" t="s">
        <v>258</v>
      </c>
      <c r="K190" s="108">
        <v>225.606</v>
      </c>
      <c r="L190" s="259"/>
      <c r="M190" s="258"/>
      <c r="N190" s="260">
        <f>ROUND($L$190*$K$190,0)</f>
        <v>0</v>
      </c>
      <c r="O190" s="258"/>
      <c r="P190" s="258"/>
      <c r="Q190" s="258"/>
      <c r="R190" s="106" t="s">
        <v>259</v>
      </c>
      <c r="S190" s="21"/>
      <c r="T190" s="109"/>
      <c r="U190" s="110" t="s">
        <v>39</v>
      </c>
      <c r="X190" s="111">
        <v>9E-05</v>
      </c>
      <c r="Y190" s="111">
        <f>$X$190*$K$190</f>
        <v>0.02030454</v>
      </c>
      <c r="Z190" s="111">
        <v>0</v>
      </c>
      <c r="AA190" s="112">
        <f>$Z$190*$K$190</f>
        <v>0</v>
      </c>
      <c r="AR190" s="73" t="s">
        <v>260</v>
      </c>
      <c r="AT190" s="73" t="s">
        <v>255</v>
      </c>
      <c r="AU190" s="73" t="s">
        <v>77</v>
      </c>
      <c r="AY190" s="6" t="s">
        <v>254</v>
      </c>
      <c r="BE190" s="113">
        <f>IF($U$190="základní",$N$190,0)</f>
        <v>0</v>
      </c>
      <c r="BF190" s="113">
        <f>IF($U$190="snížená",$N$190,0)</f>
        <v>0</v>
      </c>
      <c r="BG190" s="113">
        <f>IF($U$190="zákl. přenesená",$N$190,0)</f>
        <v>0</v>
      </c>
      <c r="BH190" s="113">
        <f>IF($U$190="sníž. přenesená",$N$190,0)</f>
        <v>0</v>
      </c>
      <c r="BI190" s="113">
        <f>IF($U$190="nulová",$N$190,0)</f>
        <v>0</v>
      </c>
      <c r="BJ190" s="73" t="s">
        <v>9</v>
      </c>
      <c r="BK190" s="113">
        <f>ROUND($L$190*$K$190,0)</f>
        <v>0</v>
      </c>
      <c r="BL190" s="73" t="s">
        <v>260</v>
      </c>
      <c r="BM190" s="73" t="s">
        <v>420</v>
      </c>
    </row>
    <row r="191" spans="2:51" s="6" customFormat="1" ht="15.75" customHeight="1">
      <c r="B191" s="114"/>
      <c r="E191" s="115"/>
      <c r="F191" s="261" t="s">
        <v>89</v>
      </c>
      <c r="G191" s="262"/>
      <c r="H191" s="262"/>
      <c r="I191" s="262"/>
      <c r="K191" s="117">
        <v>189.906</v>
      </c>
      <c r="S191" s="114"/>
      <c r="T191" s="118"/>
      <c r="AA191" s="119"/>
      <c r="AT191" s="116" t="s">
        <v>263</v>
      </c>
      <c r="AU191" s="116" t="s">
        <v>77</v>
      </c>
      <c r="AV191" s="116" t="s">
        <v>77</v>
      </c>
      <c r="AW191" s="116" t="s">
        <v>209</v>
      </c>
      <c r="AX191" s="116" t="s">
        <v>69</v>
      </c>
      <c r="AY191" s="116" t="s">
        <v>254</v>
      </c>
    </row>
    <row r="192" spans="2:51" s="6" customFormat="1" ht="15.75" customHeight="1">
      <c r="B192" s="114"/>
      <c r="E192" s="116"/>
      <c r="F192" s="261" t="s">
        <v>148</v>
      </c>
      <c r="G192" s="262"/>
      <c r="H192" s="262"/>
      <c r="I192" s="262"/>
      <c r="K192" s="117">
        <v>35.7</v>
      </c>
      <c r="S192" s="114"/>
      <c r="T192" s="118"/>
      <c r="AA192" s="119"/>
      <c r="AT192" s="116" t="s">
        <v>263</v>
      </c>
      <c r="AU192" s="116" t="s">
        <v>77</v>
      </c>
      <c r="AV192" s="116" t="s">
        <v>77</v>
      </c>
      <c r="AW192" s="116" t="s">
        <v>209</v>
      </c>
      <c r="AX192" s="116" t="s">
        <v>69</v>
      </c>
      <c r="AY192" s="116" t="s">
        <v>254</v>
      </c>
    </row>
    <row r="193" spans="2:51" s="6" customFormat="1" ht="15.75" customHeight="1">
      <c r="B193" s="120"/>
      <c r="E193" s="121"/>
      <c r="F193" s="263" t="s">
        <v>264</v>
      </c>
      <c r="G193" s="264"/>
      <c r="H193" s="264"/>
      <c r="I193" s="264"/>
      <c r="K193" s="122">
        <v>225.606</v>
      </c>
      <c r="S193" s="120"/>
      <c r="T193" s="123"/>
      <c r="AA193" s="124"/>
      <c r="AT193" s="121" t="s">
        <v>263</v>
      </c>
      <c r="AU193" s="121" t="s">
        <v>77</v>
      </c>
      <c r="AV193" s="121" t="s">
        <v>265</v>
      </c>
      <c r="AW193" s="121" t="s">
        <v>209</v>
      </c>
      <c r="AX193" s="121" t="s">
        <v>9</v>
      </c>
      <c r="AY193" s="121" t="s">
        <v>254</v>
      </c>
    </row>
    <row r="194" spans="2:65" s="6" customFormat="1" ht="27" customHeight="1">
      <c r="B194" s="21"/>
      <c r="C194" s="104" t="s">
        <v>421</v>
      </c>
      <c r="D194" s="104" t="s">
        <v>255</v>
      </c>
      <c r="E194" s="105" t="s">
        <v>422</v>
      </c>
      <c r="F194" s="257" t="s">
        <v>423</v>
      </c>
      <c r="G194" s="258"/>
      <c r="H194" s="258"/>
      <c r="I194" s="258"/>
      <c r="J194" s="107" t="s">
        <v>258</v>
      </c>
      <c r="K194" s="108">
        <v>7.594</v>
      </c>
      <c r="L194" s="259"/>
      <c r="M194" s="258"/>
      <c r="N194" s="260">
        <f>ROUND($L$194*$K$194,0)</f>
        <v>0</v>
      </c>
      <c r="O194" s="258"/>
      <c r="P194" s="258"/>
      <c r="Q194" s="258"/>
      <c r="R194" s="106" t="s">
        <v>259</v>
      </c>
      <c r="S194" s="21"/>
      <c r="T194" s="109"/>
      <c r="U194" s="110" t="s">
        <v>39</v>
      </c>
      <c r="X194" s="111">
        <v>9E-05</v>
      </c>
      <c r="Y194" s="111">
        <f>$X$194*$K$194</f>
        <v>0.0006834600000000001</v>
      </c>
      <c r="Z194" s="111">
        <v>0</v>
      </c>
      <c r="AA194" s="112">
        <f>$Z$194*$K$194</f>
        <v>0</v>
      </c>
      <c r="AR194" s="73" t="s">
        <v>260</v>
      </c>
      <c r="AT194" s="73" t="s">
        <v>255</v>
      </c>
      <c r="AU194" s="73" t="s">
        <v>77</v>
      </c>
      <c r="AY194" s="6" t="s">
        <v>254</v>
      </c>
      <c r="BE194" s="113">
        <f>IF($U$194="základní",$N$194,0)</f>
        <v>0</v>
      </c>
      <c r="BF194" s="113">
        <f>IF($U$194="snížená",$N$194,0)</f>
        <v>0</v>
      </c>
      <c r="BG194" s="113">
        <f>IF($U$194="zákl. přenesená",$N$194,0)</f>
        <v>0</v>
      </c>
      <c r="BH194" s="113">
        <f>IF($U$194="sníž. přenesená",$N$194,0)</f>
        <v>0</v>
      </c>
      <c r="BI194" s="113">
        <f>IF($U$194="nulová",$N$194,0)</f>
        <v>0</v>
      </c>
      <c r="BJ194" s="73" t="s">
        <v>9</v>
      </c>
      <c r="BK194" s="113">
        <f>ROUND($L$194*$K$194,0)</f>
        <v>0</v>
      </c>
      <c r="BL194" s="73" t="s">
        <v>260</v>
      </c>
      <c r="BM194" s="73" t="s">
        <v>424</v>
      </c>
    </row>
    <row r="195" spans="2:51" s="6" customFormat="1" ht="15.75" customHeight="1">
      <c r="B195" s="114"/>
      <c r="E195" s="115"/>
      <c r="F195" s="261" t="s">
        <v>425</v>
      </c>
      <c r="G195" s="262"/>
      <c r="H195" s="262"/>
      <c r="I195" s="262"/>
      <c r="K195" s="117">
        <v>7.594</v>
      </c>
      <c r="S195" s="114"/>
      <c r="T195" s="118"/>
      <c r="AA195" s="119"/>
      <c r="AT195" s="116" t="s">
        <v>263</v>
      </c>
      <c r="AU195" s="116" t="s">
        <v>77</v>
      </c>
      <c r="AV195" s="116" t="s">
        <v>77</v>
      </c>
      <c r="AW195" s="116" t="s">
        <v>209</v>
      </c>
      <c r="AX195" s="116" t="s">
        <v>9</v>
      </c>
      <c r="AY195" s="116" t="s">
        <v>254</v>
      </c>
    </row>
    <row r="196" spans="2:65" s="6" customFormat="1" ht="27" customHeight="1">
      <c r="B196" s="21"/>
      <c r="C196" s="104" t="s">
        <v>426</v>
      </c>
      <c r="D196" s="104" t="s">
        <v>255</v>
      </c>
      <c r="E196" s="105" t="s">
        <v>427</v>
      </c>
      <c r="F196" s="257" t="s">
        <v>428</v>
      </c>
      <c r="G196" s="258"/>
      <c r="H196" s="258"/>
      <c r="I196" s="258"/>
      <c r="J196" s="107" t="s">
        <v>258</v>
      </c>
      <c r="K196" s="108">
        <v>197.5</v>
      </c>
      <c r="L196" s="259"/>
      <c r="M196" s="258"/>
      <c r="N196" s="260">
        <f>ROUND($L$196*$K$196,0)</f>
        <v>0</v>
      </c>
      <c r="O196" s="258"/>
      <c r="P196" s="258"/>
      <c r="Q196" s="258"/>
      <c r="R196" s="106" t="s">
        <v>259</v>
      </c>
      <c r="S196" s="21"/>
      <c r="T196" s="109"/>
      <c r="U196" s="110" t="s">
        <v>39</v>
      </c>
      <c r="X196" s="111">
        <v>0.00348</v>
      </c>
      <c r="Y196" s="111">
        <f>$X$196*$K$196</f>
        <v>0.6873</v>
      </c>
      <c r="Z196" s="111">
        <v>0</v>
      </c>
      <c r="AA196" s="112">
        <f>$Z$196*$K$196</f>
        <v>0</v>
      </c>
      <c r="AR196" s="73" t="s">
        <v>260</v>
      </c>
      <c r="AT196" s="73" t="s">
        <v>255</v>
      </c>
      <c r="AU196" s="73" t="s">
        <v>77</v>
      </c>
      <c r="AY196" s="6" t="s">
        <v>254</v>
      </c>
      <c r="BE196" s="113">
        <f>IF($U$196="základní",$N$196,0)</f>
        <v>0</v>
      </c>
      <c r="BF196" s="113">
        <f>IF($U$196="snížená",$N$196,0)</f>
        <v>0</v>
      </c>
      <c r="BG196" s="113">
        <f>IF($U$196="zákl. přenesená",$N$196,0)</f>
        <v>0</v>
      </c>
      <c r="BH196" s="113">
        <f>IF($U$196="sníž. přenesená",$N$196,0)</f>
        <v>0</v>
      </c>
      <c r="BI196" s="113">
        <f>IF($U$196="nulová",$N$196,0)</f>
        <v>0</v>
      </c>
      <c r="BJ196" s="73" t="s">
        <v>9</v>
      </c>
      <c r="BK196" s="113">
        <f>ROUND($L$196*$K$196,0)</f>
        <v>0</v>
      </c>
      <c r="BL196" s="73" t="s">
        <v>260</v>
      </c>
      <c r="BM196" s="73" t="s">
        <v>429</v>
      </c>
    </row>
    <row r="197" spans="2:51" s="6" customFormat="1" ht="15.75" customHeight="1">
      <c r="B197" s="114"/>
      <c r="E197" s="115"/>
      <c r="F197" s="261" t="s">
        <v>430</v>
      </c>
      <c r="G197" s="262"/>
      <c r="H197" s="262"/>
      <c r="I197" s="262"/>
      <c r="K197" s="117">
        <v>197.5</v>
      </c>
      <c r="S197" s="114"/>
      <c r="T197" s="118"/>
      <c r="AA197" s="119"/>
      <c r="AT197" s="116" t="s">
        <v>263</v>
      </c>
      <c r="AU197" s="116" t="s">
        <v>77</v>
      </c>
      <c r="AV197" s="116" t="s">
        <v>77</v>
      </c>
      <c r="AW197" s="116" t="s">
        <v>209</v>
      </c>
      <c r="AX197" s="116" t="s">
        <v>9</v>
      </c>
      <c r="AY197" s="116" t="s">
        <v>254</v>
      </c>
    </row>
    <row r="198" spans="2:65" s="6" customFormat="1" ht="27" customHeight="1">
      <c r="B198" s="21"/>
      <c r="C198" s="104" t="s">
        <v>431</v>
      </c>
      <c r="D198" s="104" t="s">
        <v>255</v>
      </c>
      <c r="E198" s="105" t="s">
        <v>432</v>
      </c>
      <c r="F198" s="257" t="s">
        <v>433</v>
      </c>
      <c r="G198" s="258"/>
      <c r="H198" s="258"/>
      <c r="I198" s="258"/>
      <c r="J198" s="107" t="s">
        <v>258</v>
      </c>
      <c r="K198" s="108">
        <v>181.05</v>
      </c>
      <c r="L198" s="259"/>
      <c r="M198" s="258"/>
      <c r="N198" s="260">
        <f>ROUND($L$198*$K$198,0)</f>
        <v>0</v>
      </c>
      <c r="O198" s="258"/>
      <c r="P198" s="258"/>
      <c r="Q198" s="258"/>
      <c r="R198" s="106" t="s">
        <v>259</v>
      </c>
      <c r="S198" s="21"/>
      <c r="T198" s="109"/>
      <c r="U198" s="110" t="s">
        <v>39</v>
      </c>
      <c r="X198" s="111">
        <v>0.00489</v>
      </c>
      <c r="Y198" s="111">
        <f>$X$198*$K$198</f>
        <v>0.8853345000000001</v>
      </c>
      <c r="Z198" s="111">
        <v>0</v>
      </c>
      <c r="AA198" s="112">
        <f>$Z$198*$K$198</f>
        <v>0</v>
      </c>
      <c r="AR198" s="73" t="s">
        <v>260</v>
      </c>
      <c r="AT198" s="73" t="s">
        <v>255</v>
      </c>
      <c r="AU198" s="73" t="s">
        <v>77</v>
      </c>
      <c r="AY198" s="6" t="s">
        <v>254</v>
      </c>
      <c r="BE198" s="113">
        <f>IF($U$198="základní",$N$198,0)</f>
        <v>0</v>
      </c>
      <c r="BF198" s="113">
        <f>IF($U$198="snížená",$N$198,0)</f>
        <v>0</v>
      </c>
      <c r="BG198" s="113">
        <f>IF($U$198="zákl. přenesená",$N$198,0)</f>
        <v>0</v>
      </c>
      <c r="BH198" s="113">
        <f>IF($U$198="sníž. přenesená",$N$198,0)</f>
        <v>0</v>
      </c>
      <c r="BI198" s="113">
        <f>IF($U$198="nulová",$N$198,0)</f>
        <v>0</v>
      </c>
      <c r="BJ198" s="73" t="s">
        <v>9</v>
      </c>
      <c r="BK198" s="113">
        <f>ROUND($L$198*$K$198,0)</f>
        <v>0</v>
      </c>
      <c r="BL198" s="73" t="s">
        <v>260</v>
      </c>
      <c r="BM198" s="73" t="s">
        <v>434</v>
      </c>
    </row>
    <row r="199" spans="2:51" s="6" customFormat="1" ht="15.75" customHeight="1">
      <c r="B199" s="114"/>
      <c r="E199" s="115"/>
      <c r="F199" s="261" t="s">
        <v>435</v>
      </c>
      <c r="G199" s="262"/>
      <c r="H199" s="262"/>
      <c r="I199" s="262"/>
      <c r="K199" s="117">
        <v>47.157</v>
      </c>
      <c r="S199" s="114"/>
      <c r="T199" s="118"/>
      <c r="AA199" s="119"/>
      <c r="AT199" s="116" t="s">
        <v>263</v>
      </c>
      <c r="AU199" s="116" t="s">
        <v>77</v>
      </c>
      <c r="AV199" s="116" t="s">
        <v>77</v>
      </c>
      <c r="AW199" s="116" t="s">
        <v>209</v>
      </c>
      <c r="AX199" s="116" t="s">
        <v>69</v>
      </c>
      <c r="AY199" s="116" t="s">
        <v>254</v>
      </c>
    </row>
    <row r="200" spans="2:51" s="6" customFormat="1" ht="15.75" customHeight="1">
      <c r="B200" s="114"/>
      <c r="E200" s="116"/>
      <c r="F200" s="261" t="s">
        <v>436</v>
      </c>
      <c r="G200" s="262"/>
      <c r="H200" s="262"/>
      <c r="I200" s="262"/>
      <c r="K200" s="117">
        <v>-1.767</v>
      </c>
      <c r="S200" s="114"/>
      <c r="T200" s="118"/>
      <c r="AA200" s="119"/>
      <c r="AT200" s="116" t="s">
        <v>263</v>
      </c>
      <c r="AU200" s="116" t="s">
        <v>77</v>
      </c>
      <c r="AV200" s="116" t="s">
        <v>77</v>
      </c>
      <c r="AW200" s="116" t="s">
        <v>209</v>
      </c>
      <c r="AX200" s="116" t="s">
        <v>69</v>
      </c>
      <c r="AY200" s="116" t="s">
        <v>254</v>
      </c>
    </row>
    <row r="201" spans="2:51" s="6" customFormat="1" ht="15.75" customHeight="1">
      <c r="B201" s="120"/>
      <c r="E201" s="121"/>
      <c r="F201" s="263" t="s">
        <v>437</v>
      </c>
      <c r="G201" s="264"/>
      <c r="H201" s="264"/>
      <c r="I201" s="264"/>
      <c r="K201" s="122">
        <v>45.39</v>
      </c>
      <c r="S201" s="120"/>
      <c r="T201" s="123"/>
      <c r="AA201" s="124"/>
      <c r="AT201" s="121" t="s">
        <v>263</v>
      </c>
      <c r="AU201" s="121" t="s">
        <v>77</v>
      </c>
      <c r="AV201" s="121" t="s">
        <v>265</v>
      </c>
      <c r="AW201" s="121" t="s">
        <v>209</v>
      </c>
      <c r="AX201" s="121" t="s">
        <v>69</v>
      </c>
      <c r="AY201" s="121" t="s">
        <v>254</v>
      </c>
    </row>
    <row r="202" spans="2:51" s="6" customFormat="1" ht="15.75" customHeight="1">
      <c r="B202" s="114"/>
      <c r="E202" s="116"/>
      <c r="F202" s="261" t="s">
        <v>438</v>
      </c>
      <c r="G202" s="262"/>
      <c r="H202" s="262"/>
      <c r="I202" s="262"/>
      <c r="K202" s="117">
        <v>116.28</v>
      </c>
      <c r="S202" s="114"/>
      <c r="T202" s="118"/>
      <c r="AA202" s="119"/>
      <c r="AT202" s="116" t="s">
        <v>263</v>
      </c>
      <c r="AU202" s="116" t="s">
        <v>77</v>
      </c>
      <c r="AV202" s="116" t="s">
        <v>77</v>
      </c>
      <c r="AW202" s="116" t="s">
        <v>209</v>
      </c>
      <c r="AX202" s="116" t="s">
        <v>69</v>
      </c>
      <c r="AY202" s="116" t="s">
        <v>254</v>
      </c>
    </row>
    <row r="203" spans="2:51" s="6" customFormat="1" ht="15.75" customHeight="1">
      <c r="B203" s="120"/>
      <c r="E203" s="121"/>
      <c r="F203" s="263" t="s">
        <v>439</v>
      </c>
      <c r="G203" s="264"/>
      <c r="H203" s="264"/>
      <c r="I203" s="264"/>
      <c r="K203" s="122">
        <v>116.28</v>
      </c>
      <c r="S203" s="120"/>
      <c r="T203" s="123"/>
      <c r="AA203" s="124"/>
      <c r="AT203" s="121" t="s">
        <v>263</v>
      </c>
      <c r="AU203" s="121" t="s">
        <v>77</v>
      </c>
      <c r="AV203" s="121" t="s">
        <v>265</v>
      </c>
      <c r="AW203" s="121" t="s">
        <v>209</v>
      </c>
      <c r="AX203" s="121" t="s">
        <v>69</v>
      </c>
      <c r="AY203" s="121" t="s">
        <v>254</v>
      </c>
    </row>
    <row r="204" spans="2:51" s="6" customFormat="1" ht="15.75" customHeight="1">
      <c r="B204" s="114"/>
      <c r="E204" s="116"/>
      <c r="F204" s="261" t="s">
        <v>440</v>
      </c>
      <c r="G204" s="262"/>
      <c r="H204" s="262"/>
      <c r="I204" s="262"/>
      <c r="K204" s="117">
        <v>19.38</v>
      </c>
      <c r="S204" s="114"/>
      <c r="T204" s="118"/>
      <c r="AA204" s="119"/>
      <c r="AT204" s="116" t="s">
        <v>263</v>
      </c>
      <c r="AU204" s="116" t="s">
        <v>77</v>
      </c>
      <c r="AV204" s="116" t="s">
        <v>77</v>
      </c>
      <c r="AW204" s="116" t="s">
        <v>209</v>
      </c>
      <c r="AX204" s="116" t="s">
        <v>69</v>
      </c>
      <c r="AY204" s="116" t="s">
        <v>254</v>
      </c>
    </row>
    <row r="205" spans="2:51" s="6" customFormat="1" ht="15.75" customHeight="1">
      <c r="B205" s="120"/>
      <c r="E205" s="121"/>
      <c r="F205" s="263" t="s">
        <v>441</v>
      </c>
      <c r="G205" s="264"/>
      <c r="H205" s="264"/>
      <c r="I205" s="264"/>
      <c r="K205" s="122">
        <v>19.38</v>
      </c>
      <c r="S205" s="120"/>
      <c r="T205" s="123"/>
      <c r="AA205" s="124"/>
      <c r="AT205" s="121" t="s">
        <v>263</v>
      </c>
      <c r="AU205" s="121" t="s">
        <v>77</v>
      </c>
      <c r="AV205" s="121" t="s">
        <v>265</v>
      </c>
      <c r="AW205" s="121" t="s">
        <v>209</v>
      </c>
      <c r="AX205" s="121" t="s">
        <v>69</v>
      </c>
      <c r="AY205" s="121" t="s">
        <v>254</v>
      </c>
    </row>
    <row r="206" spans="2:51" s="6" customFormat="1" ht="15.75" customHeight="1">
      <c r="B206" s="129"/>
      <c r="E206" s="130" t="s">
        <v>100</v>
      </c>
      <c r="F206" s="269" t="s">
        <v>442</v>
      </c>
      <c r="G206" s="270"/>
      <c r="H206" s="270"/>
      <c r="I206" s="270"/>
      <c r="K206" s="131">
        <v>181.05</v>
      </c>
      <c r="S206" s="129"/>
      <c r="T206" s="132"/>
      <c r="AA206" s="133"/>
      <c r="AT206" s="130" t="s">
        <v>263</v>
      </c>
      <c r="AU206" s="130" t="s">
        <v>77</v>
      </c>
      <c r="AV206" s="130" t="s">
        <v>260</v>
      </c>
      <c r="AW206" s="130" t="s">
        <v>209</v>
      </c>
      <c r="AX206" s="130" t="s">
        <v>9</v>
      </c>
      <c r="AY206" s="130" t="s">
        <v>254</v>
      </c>
    </row>
    <row r="207" spans="2:65" s="6" customFormat="1" ht="27" customHeight="1">
      <c r="B207" s="21"/>
      <c r="C207" s="104" t="s">
        <v>443</v>
      </c>
      <c r="D207" s="104" t="s">
        <v>255</v>
      </c>
      <c r="E207" s="105" t="s">
        <v>432</v>
      </c>
      <c r="F207" s="257" t="s">
        <v>433</v>
      </c>
      <c r="G207" s="258"/>
      <c r="H207" s="258"/>
      <c r="I207" s="258"/>
      <c r="J207" s="107" t="s">
        <v>258</v>
      </c>
      <c r="K207" s="108">
        <v>23.923</v>
      </c>
      <c r="L207" s="259"/>
      <c r="M207" s="258"/>
      <c r="N207" s="260">
        <f>ROUND($L$207*$K$207,0)</f>
        <v>0</v>
      </c>
      <c r="O207" s="258"/>
      <c r="P207" s="258"/>
      <c r="Q207" s="258"/>
      <c r="R207" s="106" t="s">
        <v>259</v>
      </c>
      <c r="S207" s="21"/>
      <c r="T207" s="109"/>
      <c r="U207" s="110" t="s">
        <v>39</v>
      </c>
      <c r="X207" s="111">
        <v>0.00489</v>
      </c>
      <c r="Y207" s="111">
        <f>$X$207*$K$207</f>
        <v>0.11698346999999999</v>
      </c>
      <c r="Z207" s="111">
        <v>0</v>
      </c>
      <c r="AA207" s="112">
        <f>$Z$207*$K$207</f>
        <v>0</v>
      </c>
      <c r="AR207" s="73" t="s">
        <v>260</v>
      </c>
      <c r="AT207" s="73" t="s">
        <v>255</v>
      </c>
      <c r="AU207" s="73" t="s">
        <v>77</v>
      </c>
      <c r="AY207" s="6" t="s">
        <v>254</v>
      </c>
      <c r="BE207" s="113">
        <f>IF($U$207="základní",$N$207,0)</f>
        <v>0</v>
      </c>
      <c r="BF207" s="113">
        <f>IF($U$207="snížená",$N$207,0)</f>
        <v>0</v>
      </c>
      <c r="BG207" s="113">
        <f>IF($U$207="zákl. přenesená",$N$207,0)</f>
        <v>0</v>
      </c>
      <c r="BH207" s="113">
        <f>IF($U$207="sníž. přenesená",$N$207,0)</f>
        <v>0</v>
      </c>
      <c r="BI207" s="113">
        <f>IF($U$207="nulová",$N$207,0)</f>
        <v>0</v>
      </c>
      <c r="BJ207" s="73" t="s">
        <v>9</v>
      </c>
      <c r="BK207" s="113">
        <f>ROUND($L$207*$K$207,0)</f>
        <v>0</v>
      </c>
      <c r="BL207" s="73" t="s">
        <v>260</v>
      </c>
      <c r="BM207" s="73" t="s">
        <v>444</v>
      </c>
    </row>
    <row r="208" spans="2:51" s="6" customFormat="1" ht="15.75" customHeight="1">
      <c r="B208" s="114"/>
      <c r="E208" s="115"/>
      <c r="F208" s="261" t="s">
        <v>136</v>
      </c>
      <c r="G208" s="262"/>
      <c r="H208" s="262"/>
      <c r="I208" s="262"/>
      <c r="K208" s="117">
        <v>16.303</v>
      </c>
      <c r="S208" s="114"/>
      <c r="T208" s="118"/>
      <c r="AA208" s="119"/>
      <c r="AT208" s="116" t="s">
        <v>263</v>
      </c>
      <c r="AU208" s="116" t="s">
        <v>77</v>
      </c>
      <c r="AV208" s="116" t="s">
        <v>77</v>
      </c>
      <c r="AW208" s="116" t="s">
        <v>209</v>
      </c>
      <c r="AX208" s="116" t="s">
        <v>69</v>
      </c>
      <c r="AY208" s="116" t="s">
        <v>254</v>
      </c>
    </row>
    <row r="209" spans="2:51" s="6" customFormat="1" ht="15.75" customHeight="1">
      <c r="B209" s="114"/>
      <c r="E209" s="116"/>
      <c r="F209" s="261" t="s">
        <v>139</v>
      </c>
      <c r="G209" s="262"/>
      <c r="H209" s="262"/>
      <c r="I209" s="262"/>
      <c r="K209" s="117">
        <v>7.62</v>
      </c>
      <c r="S209" s="114"/>
      <c r="T209" s="118"/>
      <c r="AA209" s="119"/>
      <c r="AT209" s="116" t="s">
        <v>263</v>
      </c>
      <c r="AU209" s="116" t="s">
        <v>77</v>
      </c>
      <c r="AV209" s="116" t="s">
        <v>77</v>
      </c>
      <c r="AW209" s="116" t="s">
        <v>209</v>
      </c>
      <c r="AX209" s="116" t="s">
        <v>69</v>
      </c>
      <c r="AY209" s="116" t="s">
        <v>254</v>
      </c>
    </row>
    <row r="210" spans="2:51" s="6" customFormat="1" ht="15.75" customHeight="1">
      <c r="B210" s="120"/>
      <c r="E210" s="121"/>
      <c r="F210" s="263" t="s">
        <v>264</v>
      </c>
      <c r="G210" s="264"/>
      <c r="H210" s="264"/>
      <c r="I210" s="264"/>
      <c r="K210" s="122">
        <v>23.923</v>
      </c>
      <c r="S210" s="120"/>
      <c r="T210" s="123"/>
      <c r="AA210" s="124"/>
      <c r="AT210" s="121" t="s">
        <v>263</v>
      </c>
      <c r="AU210" s="121" t="s">
        <v>77</v>
      </c>
      <c r="AV210" s="121" t="s">
        <v>265</v>
      </c>
      <c r="AW210" s="121" t="s">
        <v>209</v>
      </c>
      <c r="AX210" s="121" t="s">
        <v>9</v>
      </c>
      <c r="AY210" s="121" t="s">
        <v>254</v>
      </c>
    </row>
    <row r="211" spans="2:65" s="6" customFormat="1" ht="27" customHeight="1">
      <c r="B211" s="21"/>
      <c r="C211" s="104" t="s">
        <v>445</v>
      </c>
      <c r="D211" s="104" t="s">
        <v>255</v>
      </c>
      <c r="E211" s="105" t="s">
        <v>446</v>
      </c>
      <c r="F211" s="257" t="s">
        <v>447</v>
      </c>
      <c r="G211" s="258"/>
      <c r="H211" s="258"/>
      <c r="I211" s="258"/>
      <c r="J211" s="107" t="s">
        <v>258</v>
      </c>
      <c r="K211" s="108">
        <v>107.1</v>
      </c>
      <c r="L211" s="259"/>
      <c r="M211" s="258"/>
      <c r="N211" s="260">
        <f>ROUND($L$211*$K$211,0)</f>
        <v>0</v>
      </c>
      <c r="O211" s="258"/>
      <c r="P211" s="258"/>
      <c r="Q211" s="258"/>
      <c r="R211" s="106" t="s">
        <v>259</v>
      </c>
      <c r="S211" s="21"/>
      <c r="T211" s="109"/>
      <c r="U211" s="110" t="s">
        <v>39</v>
      </c>
      <c r="X211" s="111">
        <v>0.0082497</v>
      </c>
      <c r="Y211" s="111">
        <f>$X$211*$K$211</f>
        <v>0.88354287</v>
      </c>
      <c r="Z211" s="111">
        <v>0</v>
      </c>
      <c r="AA211" s="112">
        <f>$Z$211*$K$211</f>
        <v>0</v>
      </c>
      <c r="AR211" s="73" t="s">
        <v>260</v>
      </c>
      <c r="AT211" s="73" t="s">
        <v>255</v>
      </c>
      <c r="AU211" s="73" t="s">
        <v>77</v>
      </c>
      <c r="AY211" s="6" t="s">
        <v>254</v>
      </c>
      <c r="BE211" s="113">
        <f>IF($U$211="základní",$N$211,0)</f>
        <v>0</v>
      </c>
      <c r="BF211" s="113">
        <f>IF($U$211="snížená",$N$211,0)</f>
        <v>0</v>
      </c>
      <c r="BG211" s="113">
        <f>IF($U$211="zákl. přenesená",$N$211,0)</f>
        <v>0</v>
      </c>
      <c r="BH211" s="113">
        <f>IF($U$211="sníž. přenesená",$N$211,0)</f>
        <v>0</v>
      </c>
      <c r="BI211" s="113">
        <f>IF($U$211="nulová",$N$211,0)</f>
        <v>0</v>
      </c>
      <c r="BJ211" s="73" t="s">
        <v>9</v>
      </c>
      <c r="BK211" s="113">
        <f>ROUND($L$211*$K$211,0)</f>
        <v>0</v>
      </c>
      <c r="BL211" s="73" t="s">
        <v>260</v>
      </c>
      <c r="BM211" s="73" t="s">
        <v>448</v>
      </c>
    </row>
    <row r="212" spans="2:51" s="6" customFormat="1" ht="15.75" customHeight="1">
      <c r="B212" s="114"/>
      <c r="E212" s="115"/>
      <c r="F212" s="261" t="s">
        <v>449</v>
      </c>
      <c r="G212" s="262"/>
      <c r="H212" s="262"/>
      <c r="I212" s="262"/>
      <c r="K212" s="117">
        <v>91.8</v>
      </c>
      <c r="S212" s="114"/>
      <c r="T212" s="118"/>
      <c r="AA212" s="119"/>
      <c r="AT212" s="116" t="s">
        <v>263</v>
      </c>
      <c r="AU212" s="116" t="s">
        <v>77</v>
      </c>
      <c r="AV212" s="116" t="s">
        <v>77</v>
      </c>
      <c r="AW212" s="116" t="s">
        <v>209</v>
      </c>
      <c r="AX212" s="116" t="s">
        <v>69</v>
      </c>
      <c r="AY212" s="116" t="s">
        <v>254</v>
      </c>
    </row>
    <row r="213" spans="2:51" s="6" customFormat="1" ht="15.75" customHeight="1">
      <c r="B213" s="120"/>
      <c r="E213" s="121"/>
      <c r="F213" s="263" t="s">
        <v>439</v>
      </c>
      <c r="G213" s="264"/>
      <c r="H213" s="264"/>
      <c r="I213" s="264"/>
      <c r="K213" s="122">
        <v>91.8</v>
      </c>
      <c r="S213" s="120"/>
      <c r="T213" s="123"/>
      <c r="AA213" s="124"/>
      <c r="AT213" s="121" t="s">
        <v>263</v>
      </c>
      <c r="AU213" s="121" t="s">
        <v>77</v>
      </c>
      <c r="AV213" s="121" t="s">
        <v>265</v>
      </c>
      <c r="AW213" s="121" t="s">
        <v>209</v>
      </c>
      <c r="AX213" s="121" t="s">
        <v>69</v>
      </c>
      <c r="AY213" s="121" t="s">
        <v>254</v>
      </c>
    </row>
    <row r="214" spans="2:51" s="6" customFormat="1" ht="15.75" customHeight="1">
      <c r="B214" s="114"/>
      <c r="E214" s="116"/>
      <c r="F214" s="261" t="s">
        <v>450</v>
      </c>
      <c r="G214" s="262"/>
      <c r="H214" s="262"/>
      <c r="I214" s="262"/>
      <c r="K214" s="117">
        <v>15.3</v>
      </c>
      <c r="S214" s="114"/>
      <c r="T214" s="118"/>
      <c r="AA214" s="119"/>
      <c r="AT214" s="116" t="s">
        <v>263</v>
      </c>
      <c r="AU214" s="116" t="s">
        <v>77</v>
      </c>
      <c r="AV214" s="116" t="s">
        <v>77</v>
      </c>
      <c r="AW214" s="116" t="s">
        <v>209</v>
      </c>
      <c r="AX214" s="116" t="s">
        <v>69</v>
      </c>
      <c r="AY214" s="116" t="s">
        <v>254</v>
      </c>
    </row>
    <row r="215" spans="2:51" s="6" customFormat="1" ht="15.75" customHeight="1">
      <c r="B215" s="120"/>
      <c r="E215" s="121"/>
      <c r="F215" s="263" t="s">
        <v>441</v>
      </c>
      <c r="G215" s="264"/>
      <c r="H215" s="264"/>
      <c r="I215" s="264"/>
      <c r="K215" s="122">
        <v>15.3</v>
      </c>
      <c r="S215" s="120"/>
      <c r="T215" s="123"/>
      <c r="AA215" s="124"/>
      <c r="AT215" s="121" t="s">
        <v>263</v>
      </c>
      <c r="AU215" s="121" t="s">
        <v>77</v>
      </c>
      <c r="AV215" s="121" t="s">
        <v>265</v>
      </c>
      <c r="AW215" s="121" t="s">
        <v>209</v>
      </c>
      <c r="AX215" s="121" t="s">
        <v>69</v>
      </c>
      <c r="AY215" s="121" t="s">
        <v>254</v>
      </c>
    </row>
    <row r="216" spans="2:51" s="6" customFormat="1" ht="15.75" customHeight="1">
      <c r="B216" s="129"/>
      <c r="E216" s="130" t="s">
        <v>103</v>
      </c>
      <c r="F216" s="269" t="s">
        <v>451</v>
      </c>
      <c r="G216" s="270"/>
      <c r="H216" s="270"/>
      <c r="I216" s="270"/>
      <c r="K216" s="131">
        <v>107.1</v>
      </c>
      <c r="S216" s="129"/>
      <c r="T216" s="132"/>
      <c r="AA216" s="133"/>
      <c r="AT216" s="130" t="s">
        <v>263</v>
      </c>
      <c r="AU216" s="130" t="s">
        <v>77</v>
      </c>
      <c r="AV216" s="130" t="s">
        <v>260</v>
      </c>
      <c r="AW216" s="130" t="s">
        <v>209</v>
      </c>
      <c r="AX216" s="130" t="s">
        <v>9</v>
      </c>
      <c r="AY216" s="130" t="s">
        <v>254</v>
      </c>
    </row>
    <row r="217" spans="2:65" s="6" customFormat="1" ht="27" customHeight="1">
      <c r="B217" s="21"/>
      <c r="C217" s="125" t="s">
        <v>452</v>
      </c>
      <c r="D217" s="125" t="s">
        <v>304</v>
      </c>
      <c r="E217" s="126" t="s">
        <v>453</v>
      </c>
      <c r="F217" s="265" t="s">
        <v>454</v>
      </c>
      <c r="G217" s="266"/>
      <c r="H217" s="266"/>
      <c r="I217" s="266"/>
      <c r="J217" s="127" t="s">
        <v>258</v>
      </c>
      <c r="K217" s="128">
        <v>112.455</v>
      </c>
      <c r="L217" s="267"/>
      <c r="M217" s="266"/>
      <c r="N217" s="268">
        <f>ROUND($L$217*$K$217,0)</f>
        <v>0</v>
      </c>
      <c r="O217" s="258"/>
      <c r="P217" s="258"/>
      <c r="Q217" s="258"/>
      <c r="R217" s="106" t="s">
        <v>259</v>
      </c>
      <c r="S217" s="21"/>
      <c r="T217" s="109"/>
      <c r="U217" s="110" t="s">
        <v>39</v>
      </c>
      <c r="X217" s="111">
        <v>0.00051</v>
      </c>
      <c r="Y217" s="111">
        <f>$X$217*$K$217</f>
        <v>0.05735205</v>
      </c>
      <c r="Z217" s="111">
        <v>0</v>
      </c>
      <c r="AA217" s="112">
        <f>$Z$217*$K$217</f>
        <v>0</v>
      </c>
      <c r="AR217" s="73" t="s">
        <v>296</v>
      </c>
      <c r="AT217" s="73" t="s">
        <v>304</v>
      </c>
      <c r="AU217" s="73" t="s">
        <v>77</v>
      </c>
      <c r="AY217" s="6" t="s">
        <v>254</v>
      </c>
      <c r="BE217" s="113">
        <f>IF($U$217="základní",$N$217,0)</f>
        <v>0</v>
      </c>
      <c r="BF217" s="113">
        <f>IF($U$217="snížená",$N$217,0)</f>
        <v>0</v>
      </c>
      <c r="BG217" s="113">
        <f>IF($U$217="zákl. přenesená",$N$217,0)</f>
        <v>0</v>
      </c>
      <c r="BH217" s="113">
        <f>IF($U$217="sníž. přenesená",$N$217,0)</f>
        <v>0</v>
      </c>
      <c r="BI217" s="113">
        <f>IF($U$217="nulová",$N$217,0)</f>
        <v>0</v>
      </c>
      <c r="BJ217" s="73" t="s">
        <v>9</v>
      </c>
      <c r="BK217" s="113">
        <f>ROUND($L$217*$K$217,0)</f>
        <v>0</v>
      </c>
      <c r="BL217" s="73" t="s">
        <v>260</v>
      </c>
      <c r="BM217" s="73" t="s">
        <v>455</v>
      </c>
    </row>
    <row r="218" spans="2:51" s="6" customFormat="1" ht="15.75" customHeight="1">
      <c r="B218" s="114"/>
      <c r="E218" s="115"/>
      <c r="F218" s="261" t="s">
        <v>456</v>
      </c>
      <c r="G218" s="262"/>
      <c r="H218" s="262"/>
      <c r="I218" s="262"/>
      <c r="K218" s="117">
        <v>112.455</v>
      </c>
      <c r="S218" s="114"/>
      <c r="T218" s="118"/>
      <c r="AA218" s="119"/>
      <c r="AT218" s="116" t="s">
        <v>263</v>
      </c>
      <c r="AU218" s="116" t="s">
        <v>77</v>
      </c>
      <c r="AV218" s="116" t="s">
        <v>77</v>
      </c>
      <c r="AW218" s="116" t="s">
        <v>209</v>
      </c>
      <c r="AX218" s="116" t="s">
        <v>9</v>
      </c>
      <c r="AY218" s="116" t="s">
        <v>254</v>
      </c>
    </row>
    <row r="219" spans="2:65" s="6" customFormat="1" ht="27" customHeight="1">
      <c r="B219" s="21"/>
      <c r="C219" s="104" t="s">
        <v>457</v>
      </c>
      <c r="D219" s="104" t="s">
        <v>255</v>
      </c>
      <c r="E219" s="105" t="s">
        <v>458</v>
      </c>
      <c r="F219" s="257" t="s">
        <v>459</v>
      </c>
      <c r="G219" s="258"/>
      <c r="H219" s="258"/>
      <c r="I219" s="258"/>
      <c r="J219" s="107" t="s">
        <v>258</v>
      </c>
      <c r="K219" s="108">
        <v>41.1</v>
      </c>
      <c r="L219" s="259"/>
      <c r="M219" s="258"/>
      <c r="N219" s="260">
        <f>ROUND($L$219*$K$219,0)</f>
        <v>0</v>
      </c>
      <c r="O219" s="258"/>
      <c r="P219" s="258"/>
      <c r="Q219" s="258"/>
      <c r="R219" s="106" t="s">
        <v>259</v>
      </c>
      <c r="S219" s="21"/>
      <c r="T219" s="109"/>
      <c r="U219" s="110" t="s">
        <v>39</v>
      </c>
      <c r="X219" s="111">
        <v>0.00825048</v>
      </c>
      <c r="Y219" s="111">
        <f>$X$219*$K$219</f>
        <v>0.33909472799999996</v>
      </c>
      <c r="Z219" s="111">
        <v>0</v>
      </c>
      <c r="AA219" s="112">
        <f>$Z$219*$K$219</f>
        <v>0</v>
      </c>
      <c r="AR219" s="73" t="s">
        <v>260</v>
      </c>
      <c r="AT219" s="73" t="s">
        <v>255</v>
      </c>
      <c r="AU219" s="73" t="s">
        <v>77</v>
      </c>
      <c r="AY219" s="6" t="s">
        <v>254</v>
      </c>
      <c r="BE219" s="113">
        <f>IF($U$219="základní",$N$219,0)</f>
        <v>0</v>
      </c>
      <c r="BF219" s="113">
        <f>IF($U$219="snížená",$N$219,0)</f>
        <v>0</v>
      </c>
      <c r="BG219" s="113">
        <f>IF($U$219="zákl. přenesená",$N$219,0)</f>
        <v>0</v>
      </c>
      <c r="BH219" s="113">
        <f>IF($U$219="sníž. přenesená",$N$219,0)</f>
        <v>0</v>
      </c>
      <c r="BI219" s="113">
        <f>IF($U$219="nulová",$N$219,0)</f>
        <v>0</v>
      </c>
      <c r="BJ219" s="73" t="s">
        <v>9</v>
      </c>
      <c r="BK219" s="113">
        <f>ROUND($L$219*$K$219,0)</f>
        <v>0</v>
      </c>
      <c r="BL219" s="73" t="s">
        <v>260</v>
      </c>
      <c r="BM219" s="73" t="s">
        <v>460</v>
      </c>
    </row>
    <row r="220" spans="2:51" s="6" customFormat="1" ht="15.75" customHeight="1">
      <c r="B220" s="114"/>
      <c r="E220" s="115"/>
      <c r="F220" s="261" t="s">
        <v>461</v>
      </c>
      <c r="G220" s="262"/>
      <c r="H220" s="262"/>
      <c r="I220" s="262"/>
      <c r="K220" s="117">
        <v>42.72</v>
      </c>
      <c r="S220" s="114"/>
      <c r="T220" s="118"/>
      <c r="AA220" s="119"/>
      <c r="AT220" s="116" t="s">
        <v>263</v>
      </c>
      <c r="AU220" s="116" t="s">
        <v>77</v>
      </c>
      <c r="AV220" s="116" t="s">
        <v>77</v>
      </c>
      <c r="AW220" s="116" t="s">
        <v>209</v>
      </c>
      <c r="AX220" s="116" t="s">
        <v>69</v>
      </c>
      <c r="AY220" s="116" t="s">
        <v>254</v>
      </c>
    </row>
    <row r="221" spans="2:51" s="6" customFormat="1" ht="15.75" customHeight="1">
      <c r="B221" s="114"/>
      <c r="E221" s="116"/>
      <c r="F221" s="261" t="s">
        <v>462</v>
      </c>
      <c r="G221" s="262"/>
      <c r="H221" s="262"/>
      <c r="I221" s="262"/>
      <c r="K221" s="117">
        <v>-1.62</v>
      </c>
      <c r="S221" s="114"/>
      <c r="T221" s="118"/>
      <c r="AA221" s="119"/>
      <c r="AT221" s="116" t="s">
        <v>263</v>
      </c>
      <c r="AU221" s="116" t="s">
        <v>77</v>
      </c>
      <c r="AV221" s="116" t="s">
        <v>77</v>
      </c>
      <c r="AW221" s="116" t="s">
        <v>209</v>
      </c>
      <c r="AX221" s="116" t="s">
        <v>69</v>
      </c>
      <c r="AY221" s="116" t="s">
        <v>254</v>
      </c>
    </row>
    <row r="222" spans="2:51" s="6" customFormat="1" ht="15.75" customHeight="1">
      <c r="B222" s="120"/>
      <c r="E222" s="121"/>
      <c r="F222" s="263" t="s">
        <v>463</v>
      </c>
      <c r="G222" s="264"/>
      <c r="H222" s="264"/>
      <c r="I222" s="264"/>
      <c r="K222" s="122">
        <v>41.1</v>
      </c>
      <c r="S222" s="120"/>
      <c r="T222" s="123"/>
      <c r="AA222" s="124"/>
      <c r="AT222" s="121" t="s">
        <v>263</v>
      </c>
      <c r="AU222" s="121" t="s">
        <v>77</v>
      </c>
      <c r="AV222" s="121" t="s">
        <v>265</v>
      </c>
      <c r="AW222" s="121" t="s">
        <v>209</v>
      </c>
      <c r="AX222" s="121" t="s">
        <v>69</v>
      </c>
      <c r="AY222" s="121" t="s">
        <v>254</v>
      </c>
    </row>
    <row r="223" spans="2:51" s="6" customFormat="1" ht="15.75" customHeight="1">
      <c r="B223" s="129"/>
      <c r="E223" s="130" t="s">
        <v>106</v>
      </c>
      <c r="F223" s="269" t="s">
        <v>464</v>
      </c>
      <c r="G223" s="270"/>
      <c r="H223" s="270"/>
      <c r="I223" s="270"/>
      <c r="K223" s="131">
        <v>41.1</v>
      </c>
      <c r="S223" s="129"/>
      <c r="T223" s="132"/>
      <c r="AA223" s="133"/>
      <c r="AT223" s="130" t="s">
        <v>263</v>
      </c>
      <c r="AU223" s="130" t="s">
        <v>77</v>
      </c>
      <c r="AV223" s="130" t="s">
        <v>260</v>
      </c>
      <c r="AW223" s="130" t="s">
        <v>209</v>
      </c>
      <c r="AX223" s="130" t="s">
        <v>9</v>
      </c>
      <c r="AY223" s="130" t="s">
        <v>254</v>
      </c>
    </row>
    <row r="224" spans="2:65" s="6" customFormat="1" ht="27" customHeight="1">
      <c r="B224" s="21"/>
      <c r="C224" s="125" t="s">
        <v>465</v>
      </c>
      <c r="D224" s="125" t="s">
        <v>304</v>
      </c>
      <c r="E224" s="126" t="s">
        <v>466</v>
      </c>
      <c r="F224" s="265" t="s">
        <v>467</v>
      </c>
      <c r="G224" s="266"/>
      <c r="H224" s="266"/>
      <c r="I224" s="266"/>
      <c r="J224" s="127" t="s">
        <v>258</v>
      </c>
      <c r="K224" s="128">
        <v>43.155</v>
      </c>
      <c r="L224" s="267"/>
      <c r="M224" s="266"/>
      <c r="N224" s="268">
        <f>ROUND($L$224*$K$224,0)</f>
        <v>0</v>
      </c>
      <c r="O224" s="258"/>
      <c r="P224" s="258"/>
      <c r="Q224" s="258"/>
      <c r="R224" s="106" t="s">
        <v>259</v>
      </c>
      <c r="S224" s="21"/>
      <c r="T224" s="109"/>
      <c r="U224" s="110" t="s">
        <v>39</v>
      </c>
      <c r="X224" s="111">
        <v>0.00085</v>
      </c>
      <c r="Y224" s="111">
        <f>$X$224*$K$224</f>
        <v>0.03668175</v>
      </c>
      <c r="Z224" s="111">
        <v>0</v>
      </c>
      <c r="AA224" s="112">
        <f>$Z$224*$K$224</f>
        <v>0</v>
      </c>
      <c r="AR224" s="73" t="s">
        <v>296</v>
      </c>
      <c r="AT224" s="73" t="s">
        <v>304</v>
      </c>
      <c r="AU224" s="73" t="s">
        <v>77</v>
      </c>
      <c r="AY224" s="6" t="s">
        <v>254</v>
      </c>
      <c r="BE224" s="113">
        <f>IF($U$224="základní",$N$224,0)</f>
        <v>0</v>
      </c>
      <c r="BF224" s="113">
        <f>IF($U$224="snížená",$N$224,0)</f>
        <v>0</v>
      </c>
      <c r="BG224" s="113">
        <f>IF($U$224="zákl. přenesená",$N$224,0)</f>
        <v>0</v>
      </c>
      <c r="BH224" s="113">
        <f>IF($U$224="sníž. přenesená",$N$224,0)</f>
        <v>0</v>
      </c>
      <c r="BI224" s="113">
        <f>IF($U$224="nulová",$N$224,0)</f>
        <v>0</v>
      </c>
      <c r="BJ224" s="73" t="s">
        <v>9</v>
      </c>
      <c r="BK224" s="113">
        <f>ROUND($L$224*$K$224,0)</f>
        <v>0</v>
      </c>
      <c r="BL224" s="73" t="s">
        <v>260</v>
      </c>
      <c r="BM224" s="73" t="s">
        <v>468</v>
      </c>
    </row>
    <row r="225" spans="2:51" s="6" customFormat="1" ht="15.75" customHeight="1">
      <c r="B225" s="114"/>
      <c r="E225" s="115"/>
      <c r="F225" s="261" t="s">
        <v>469</v>
      </c>
      <c r="G225" s="262"/>
      <c r="H225" s="262"/>
      <c r="I225" s="262"/>
      <c r="K225" s="117">
        <v>43.155</v>
      </c>
      <c r="S225" s="114"/>
      <c r="T225" s="118"/>
      <c r="AA225" s="119"/>
      <c r="AT225" s="116" t="s">
        <v>263</v>
      </c>
      <c r="AU225" s="116" t="s">
        <v>77</v>
      </c>
      <c r="AV225" s="116" t="s">
        <v>77</v>
      </c>
      <c r="AW225" s="116" t="s">
        <v>209</v>
      </c>
      <c r="AX225" s="116" t="s">
        <v>9</v>
      </c>
      <c r="AY225" s="116" t="s">
        <v>254</v>
      </c>
    </row>
    <row r="226" spans="2:65" s="6" customFormat="1" ht="27" customHeight="1">
      <c r="B226" s="21"/>
      <c r="C226" s="104" t="s">
        <v>470</v>
      </c>
      <c r="D226" s="104" t="s">
        <v>255</v>
      </c>
      <c r="E226" s="105" t="s">
        <v>471</v>
      </c>
      <c r="F226" s="257" t="s">
        <v>472</v>
      </c>
      <c r="G226" s="258"/>
      <c r="H226" s="258"/>
      <c r="I226" s="258"/>
      <c r="J226" s="107" t="s">
        <v>258</v>
      </c>
      <c r="K226" s="108">
        <v>191.082</v>
      </c>
      <c r="L226" s="259"/>
      <c r="M226" s="258"/>
      <c r="N226" s="260">
        <f>ROUND($L$226*$K$226,0)</f>
        <v>0</v>
      </c>
      <c r="O226" s="258"/>
      <c r="P226" s="258"/>
      <c r="Q226" s="258"/>
      <c r="R226" s="106" t="s">
        <v>259</v>
      </c>
      <c r="S226" s="21"/>
      <c r="T226" s="109"/>
      <c r="U226" s="110" t="s">
        <v>39</v>
      </c>
      <c r="X226" s="111">
        <v>0.00831256</v>
      </c>
      <c r="Y226" s="111">
        <f>$X$226*$K$226</f>
        <v>1.5883805899199999</v>
      </c>
      <c r="Z226" s="111">
        <v>0</v>
      </c>
      <c r="AA226" s="112">
        <f>$Z$226*$K$226</f>
        <v>0</v>
      </c>
      <c r="AR226" s="73" t="s">
        <v>260</v>
      </c>
      <c r="AT226" s="73" t="s">
        <v>255</v>
      </c>
      <c r="AU226" s="73" t="s">
        <v>77</v>
      </c>
      <c r="AY226" s="6" t="s">
        <v>254</v>
      </c>
      <c r="BE226" s="113">
        <f>IF($U$226="základní",$N$226,0)</f>
        <v>0</v>
      </c>
      <c r="BF226" s="113">
        <f>IF($U$226="snížená",$N$226,0)</f>
        <v>0</v>
      </c>
      <c r="BG226" s="113">
        <f>IF($U$226="zákl. přenesená",$N$226,0)</f>
        <v>0</v>
      </c>
      <c r="BH226" s="113">
        <f>IF($U$226="sníž. přenesená",$N$226,0)</f>
        <v>0</v>
      </c>
      <c r="BI226" s="113">
        <f>IF($U$226="nulová",$N$226,0)</f>
        <v>0</v>
      </c>
      <c r="BJ226" s="73" t="s">
        <v>9</v>
      </c>
      <c r="BK226" s="113">
        <f>ROUND($L$226*$K$226,0)</f>
        <v>0</v>
      </c>
      <c r="BL226" s="73" t="s">
        <v>260</v>
      </c>
      <c r="BM226" s="73" t="s">
        <v>473</v>
      </c>
    </row>
    <row r="227" spans="2:51" s="6" customFormat="1" ht="15.75" customHeight="1">
      <c r="B227" s="114"/>
      <c r="E227" s="115"/>
      <c r="F227" s="261" t="s">
        <v>474</v>
      </c>
      <c r="G227" s="262"/>
      <c r="H227" s="262"/>
      <c r="I227" s="262"/>
      <c r="K227" s="117">
        <v>1.71</v>
      </c>
      <c r="S227" s="114"/>
      <c r="T227" s="118"/>
      <c r="AA227" s="119"/>
      <c r="AT227" s="116" t="s">
        <v>263</v>
      </c>
      <c r="AU227" s="116" t="s">
        <v>77</v>
      </c>
      <c r="AV227" s="116" t="s">
        <v>77</v>
      </c>
      <c r="AW227" s="116" t="s">
        <v>209</v>
      </c>
      <c r="AX227" s="116" t="s">
        <v>69</v>
      </c>
      <c r="AY227" s="116" t="s">
        <v>254</v>
      </c>
    </row>
    <row r="228" spans="2:51" s="6" customFormat="1" ht="15.75" customHeight="1">
      <c r="B228" s="114"/>
      <c r="E228" s="116"/>
      <c r="F228" s="261" t="s">
        <v>475</v>
      </c>
      <c r="G228" s="262"/>
      <c r="H228" s="262"/>
      <c r="I228" s="262"/>
      <c r="K228" s="117">
        <v>0.41</v>
      </c>
      <c r="S228" s="114"/>
      <c r="T228" s="118"/>
      <c r="AA228" s="119"/>
      <c r="AT228" s="116" t="s">
        <v>263</v>
      </c>
      <c r="AU228" s="116" t="s">
        <v>77</v>
      </c>
      <c r="AV228" s="116" t="s">
        <v>77</v>
      </c>
      <c r="AW228" s="116" t="s">
        <v>209</v>
      </c>
      <c r="AX228" s="116" t="s">
        <v>69</v>
      </c>
      <c r="AY228" s="116" t="s">
        <v>254</v>
      </c>
    </row>
    <row r="229" spans="2:51" s="6" customFormat="1" ht="15.75" customHeight="1">
      <c r="B229" s="120"/>
      <c r="E229" s="121"/>
      <c r="F229" s="263" t="s">
        <v>476</v>
      </c>
      <c r="G229" s="264"/>
      <c r="H229" s="264"/>
      <c r="I229" s="264"/>
      <c r="K229" s="122">
        <v>2.12</v>
      </c>
      <c r="S229" s="120"/>
      <c r="T229" s="123"/>
      <c r="AA229" s="124"/>
      <c r="AT229" s="121" t="s">
        <v>263</v>
      </c>
      <c r="AU229" s="121" t="s">
        <v>77</v>
      </c>
      <c r="AV229" s="121" t="s">
        <v>265</v>
      </c>
      <c r="AW229" s="121" t="s">
        <v>209</v>
      </c>
      <c r="AX229" s="121" t="s">
        <v>69</v>
      </c>
      <c r="AY229" s="121" t="s">
        <v>254</v>
      </c>
    </row>
    <row r="230" spans="2:51" s="6" customFormat="1" ht="15.75" customHeight="1">
      <c r="B230" s="114"/>
      <c r="E230" s="116"/>
      <c r="F230" s="261" t="s">
        <v>477</v>
      </c>
      <c r="G230" s="262"/>
      <c r="H230" s="262"/>
      <c r="I230" s="262"/>
      <c r="K230" s="117">
        <v>0.285</v>
      </c>
      <c r="S230" s="114"/>
      <c r="T230" s="118"/>
      <c r="AA230" s="119"/>
      <c r="AT230" s="116" t="s">
        <v>263</v>
      </c>
      <c r="AU230" s="116" t="s">
        <v>77</v>
      </c>
      <c r="AV230" s="116" t="s">
        <v>77</v>
      </c>
      <c r="AW230" s="116" t="s">
        <v>209</v>
      </c>
      <c r="AX230" s="116" t="s">
        <v>69</v>
      </c>
      <c r="AY230" s="116" t="s">
        <v>254</v>
      </c>
    </row>
    <row r="231" spans="2:51" s="6" customFormat="1" ht="15.75" customHeight="1">
      <c r="B231" s="120"/>
      <c r="E231" s="121"/>
      <c r="F231" s="263" t="s">
        <v>478</v>
      </c>
      <c r="G231" s="264"/>
      <c r="H231" s="264"/>
      <c r="I231" s="264"/>
      <c r="K231" s="122">
        <v>0.285</v>
      </c>
      <c r="S231" s="120"/>
      <c r="T231" s="123"/>
      <c r="AA231" s="124"/>
      <c r="AT231" s="121" t="s">
        <v>263</v>
      </c>
      <c r="AU231" s="121" t="s">
        <v>77</v>
      </c>
      <c r="AV231" s="121" t="s">
        <v>265</v>
      </c>
      <c r="AW231" s="121" t="s">
        <v>209</v>
      </c>
      <c r="AX231" s="121" t="s">
        <v>69</v>
      </c>
      <c r="AY231" s="121" t="s">
        <v>254</v>
      </c>
    </row>
    <row r="232" spans="2:51" s="6" customFormat="1" ht="27" customHeight="1">
      <c r="B232" s="129"/>
      <c r="E232" s="130" t="s">
        <v>109</v>
      </c>
      <c r="F232" s="269" t="s">
        <v>479</v>
      </c>
      <c r="G232" s="270"/>
      <c r="H232" s="270"/>
      <c r="I232" s="270"/>
      <c r="K232" s="131">
        <v>2.405</v>
      </c>
      <c r="S232" s="129"/>
      <c r="T232" s="132"/>
      <c r="AA232" s="133"/>
      <c r="AT232" s="130" t="s">
        <v>263</v>
      </c>
      <c r="AU232" s="130" t="s">
        <v>77</v>
      </c>
      <c r="AV232" s="130" t="s">
        <v>260</v>
      </c>
      <c r="AW232" s="130" t="s">
        <v>209</v>
      </c>
      <c r="AX232" s="130" t="s">
        <v>69</v>
      </c>
      <c r="AY232" s="130" t="s">
        <v>254</v>
      </c>
    </row>
    <row r="233" spans="2:51" s="6" customFormat="1" ht="15.75" customHeight="1">
      <c r="B233" s="114"/>
      <c r="E233" s="116"/>
      <c r="F233" s="261" t="s">
        <v>480</v>
      </c>
      <c r="G233" s="262"/>
      <c r="H233" s="262"/>
      <c r="I233" s="262"/>
      <c r="K233" s="117">
        <v>1.026</v>
      </c>
      <c r="S233" s="114"/>
      <c r="T233" s="118"/>
      <c r="AA233" s="119"/>
      <c r="AT233" s="116" t="s">
        <v>263</v>
      </c>
      <c r="AU233" s="116" t="s">
        <v>77</v>
      </c>
      <c r="AV233" s="116" t="s">
        <v>77</v>
      </c>
      <c r="AW233" s="116" t="s">
        <v>209</v>
      </c>
      <c r="AX233" s="116" t="s">
        <v>69</v>
      </c>
      <c r="AY233" s="116" t="s">
        <v>254</v>
      </c>
    </row>
    <row r="234" spans="2:51" s="6" customFormat="1" ht="15.75" customHeight="1">
      <c r="B234" s="114"/>
      <c r="E234" s="116"/>
      <c r="F234" s="261" t="s">
        <v>481</v>
      </c>
      <c r="G234" s="262"/>
      <c r="H234" s="262"/>
      <c r="I234" s="262"/>
      <c r="K234" s="117">
        <v>0.246</v>
      </c>
      <c r="S234" s="114"/>
      <c r="T234" s="118"/>
      <c r="AA234" s="119"/>
      <c r="AT234" s="116" t="s">
        <v>263</v>
      </c>
      <c r="AU234" s="116" t="s">
        <v>77</v>
      </c>
      <c r="AV234" s="116" t="s">
        <v>77</v>
      </c>
      <c r="AW234" s="116" t="s">
        <v>209</v>
      </c>
      <c r="AX234" s="116" t="s">
        <v>69</v>
      </c>
      <c r="AY234" s="116" t="s">
        <v>254</v>
      </c>
    </row>
    <row r="235" spans="2:51" s="6" customFormat="1" ht="27" customHeight="1">
      <c r="B235" s="114"/>
      <c r="E235" s="116"/>
      <c r="F235" s="261" t="s">
        <v>482</v>
      </c>
      <c r="G235" s="262"/>
      <c r="H235" s="262"/>
      <c r="I235" s="262"/>
      <c r="K235" s="117">
        <v>1.779</v>
      </c>
      <c r="S235" s="114"/>
      <c r="T235" s="118"/>
      <c r="AA235" s="119"/>
      <c r="AT235" s="116" t="s">
        <v>263</v>
      </c>
      <c r="AU235" s="116" t="s">
        <v>77</v>
      </c>
      <c r="AV235" s="116" t="s">
        <v>77</v>
      </c>
      <c r="AW235" s="116" t="s">
        <v>209</v>
      </c>
      <c r="AX235" s="116" t="s">
        <v>69</v>
      </c>
      <c r="AY235" s="116" t="s">
        <v>254</v>
      </c>
    </row>
    <row r="236" spans="2:51" s="6" customFormat="1" ht="15.75" customHeight="1">
      <c r="B236" s="120"/>
      <c r="E236" s="121"/>
      <c r="F236" s="263" t="s">
        <v>476</v>
      </c>
      <c r="G236" s="264"/>
      <c r="H236" s="264"/>
      <c r="I236" s="264"/>
      <c r="K236" s="122">
        <v>3.051</v>
      </c>
      <c r="S236" s="120"/>
      <c r="T236" s="123"/>
      <c r="AA236" s="124"/>
      <c r="AT236" s="121" t="s">
        <v>263</v>
      </c>
      <c r="AU236" s="121" t="s">
        <v>77</v>
      </c>
      <c r="AV236" s="121" t="s">
        <v>265</v>
      </c>
      <c r="AW236" s="121" t="s">
        <v>209</v>
      </c>
      <c r="AX236" s="121" t="s">
        <v>69</v>
      </c>
      <c r="AY236" s="121" t="s">
        <v>254</v>
      </c>
    </row>
    <row r="237" spans="2:51" s="6" customFormat="1" ht="15.75" customHeight="1">
      <c r="B237" s="114"/>
      <c r="E237" s="116"/>
      <c r="F237" s="261" t="s">
        <v>483</v>
      </c>
      <c r="G237" s="262"/>
      <c r="H237" s="262"/>
      <c r="I237" s="262"/>
      <c r="K237" s="117">
        <v>0.171</v>
      </c>
      <c r="S237" s="114"/>
      <c r="T237" s="118"/>
      <c r="AA237" s="119"/>
      <c r="AT237" s="116" t="s">
        <v>263</v>
      </c>
      <c r="AU237" s="116" t="s">
        <v>77</v>
      </c>
      <c r="AV237" s="116" t="s">
        <v>77</v>
      </c>
      <c r="AW237" s="116" t="s">
        <v>209</v>
      </c>
      <c r="AX237" s="116" t="s">
        <v>69</v>
      </c>
      <c r="AY237" s="116" t="s">
        <v>254</v>
      </c>
    </row>
    <row r="238" spans="2:51" s="6" customFormat="1" ht="15.75" customHeight="1">
      <c r="B238" s="120"/>
      <c r="E238" s="121"/>
      <c r="F238" s="263" t="s">
        <v>478</v>
      </c>
      <c r="G238" s="264"/>
      <c r="H238" s="264"/>
      <c r="I238" s="264"/>
      <c r="K238" s="122">
        <v>0.171</v>
      </c>
      <c r="S238" s="120"/>
      <c r="T238" s="123"/>
      <c r="AA238" s="124"/>
      <c r="AT238" s="121" t="s">
        <v>263</v>
      </c>
      <c r="AU238" s="121" t="s">
        <v>77</v>
      </c>
      <c r="AV238" s="121" t="s">
        <v>265</v>
      </c>
      <c r="AW238" s="121" t="s">
        <v>209</v>
      </c>
      <c r="AX238" s="121" t="s">
        <v>69</v>
      </c>
      <c r="AY238" s="121" t="s">
        <v>254</v>
      </c>
    </row>
    <row r="239" spans="2:51" s="6" customFormat="1" ht="27" customHeight="1">
      <c r="B239" s="129"/>
      <c r="E239" s="130" t="s">
        <v>112</v>
      </c>
      <c r="F239" s="269" t="s">
        <v>484</v>
      </c>
      <c r="G239" s="270"/>
      <c r="H239" s="270"/>
      <c r="I239" s="270"/>
      <c r="K239" s="131">
        <v>3.222</v>
      </c>
      <c r="S239" s="129"/>
      <c r="T239" s="132"/>
      <c r="AA239" s="133"/>
      <c r="AT239" s="130" t="s">
        <v>263</v>
      </c>
      <c r="AU239" s="130" t="s">
        <v>77</v>
      </c>
      <c r="AV239" s="130" t="s">
        <v>260</v>
      </c>
      <c r="AW239" s="130" t="s">
        <v>209</v>
      </c>
      <c r="AX239" s="130" t="s">
        <v>69</v>
      </c>
      <c r="AY239" s="130" t="s">
        <v>254</v>
      </c>
    </row>
    <row r="240" spans="2:51" s="6" customFormat="1" ht="15.75" customHeight="1">
      <c r="B240" s="114"/>
      <c r="E240" s="116"/>
      <c r="F240" s="261" t="s">
        <v>485</v>
      </c>
      <c r="G240" s="262"/>
      <c r="H240" s="262"/>
      <c r="I240" s="262"/>
      <c r="K240" s="117">
        <v>32.501</v>
      </c>
      <c r="S240" s="114"/>
      <c r="T240" s="118"/>
      <c r="AA240" s="119"/>
      <c r="AT240" s="116" t="s">
        <v>263</v>
      </c>
      <c r="AU240" s="116" t="s">
        <v>77</v>
      </c>
      <c r="AV240" s="116" t="s">
        <v>77</v>
      </c>
      <c r="AW240" s="116" t="s">
        <v>209</v>
      </c>
      <c r="AX240" s="116" t="s">
        <v>69</v>
      </c>
      <c r="AY240" s="116" t="s">
        <v>254</v>
      </c>
    </row>
    <row r="241" spans="2:51" s="6" customFormat="1" ht="15.75" customHeight="1">
      <c r="B241" s="114"/>
      <c r="E241" s="116"/>
      <c r="F241" s="261" t="s">
        <v>486</v>
      </c>
      <c r="G241" s="262"/>
      <c r="H241" s="262"/>
      <c r="I241" s="262"/>
      <c r="K241" s="117">
        <v>17.596</v>
      </c>
      <c r="S241" s="114"/>
      <c r="T241" s="118"/>
      <c r="AA241" s="119"/>
      <c r="AT241" s="116" t="s">
        <v>263</v>
      </c>
      <c r="AU241" s="116" t="s">
        <v>77</v>
      </c>
      <c r="AV241" s="116" t="s">
        <v>77</v>
      </c>
      <c r="AW241" s="116" t="s">
        <v>209</v>
      </c>
      <c r="AX241" s="116" t="s">
        <v>69</v>
      </c>
      <c r="AY241" s="116" t="s">
        <v>254</v>
      </c>
    </row>
    <row r="242" spans="2:51" s="6" customFormat="1" ht="15.75" customHeight="1">
      <c r="B242" s="114"/>
      <c r="E242" s="116"/>
      <c r="F242" s="261" t="s">
        <v>487</v>
      </c>
      <c r="G242" s="262"/>
      <c r="H242" s="262"/>
      <c r="I242" s="262"/>
      <c r="K242" s="117">
        <v>7.561</v>
      </c>
      <c r="S242" s="114"/>
      <c r="T242" s="118"/>
      <c r="AA242" s="119"/>
      <c r="AT242" s="116" t="s">
        <v>263</v>
      </c>
      <c r="AU242" s="116" t="s">
        <v>77</v>
      </c>
      <c r="AV242" s="116" t="s">
        <v>77</v>
      </c>
      <c r="AW242" s="116" t="s">
        <v>209</v>
      </c>
      <c r="AX242" s="116" t="s">
        <v>69</v>
      </c>
      <c r="AY242" s="116" t="s">
        <v>254</v>
      </c>
    </row>
    <row r="243" spans="2:51" s="6" customFormat="1" ht="27" customHeight="1">
      <c r="B243" s="114"/>
      <c r="E243" s="116"/>
      <c r="F243" s="261" t="s">
        <v>488</v>
      </c>
      <c r="G243" s="262"/>
      <c r="H243" s="262"/>
      <c r="I243" s="262"/>
      <c r="K243" s="117">
        <v>59.976</v>
      </c>
      <c r="S243" s="114"/>
      <c r="T243" s="118"/>
      <c r="AA243" s="119"/>
      <c r="AT243" s="116" t="s">
        <v>263</v>
      </c>
      <c r="AU243" s="116" t="s">
        <v>77</v>
      </c>
      <c r="AV243" s="116" t="s">
        <v>77</v>
      </c>
      <c r="AW243" s="116" t="s">
        <v>209</v>
      </c>
      <c r="AX243" s="116" t="s">
        <v>69</v>
      </c>
      <c r="AY243" s="116" t="s">
        <v>254</v>
      </c>
    </row>
    <row r="244" spans="2:51" s="6" customFormat="1" ht="27" customHeight="1">
      <c r="B244" s="114"/>
      <c r="E244" s="116"/>
      <c r="F244" s="261" t="s">
        <v>489</v>
      </c>
      <c r="G244" s="262"/>
      <c r="H244" s="262"/>
      <c r="I244" s="262"/>
      <c r="K244" s="117">
        <v>36.72</v>
      </c>
      <c r="S244" s="114"/>
      <c r="T244" s="118"/>
      <c r="AA244" s="119"/>
      <c r="AT244" s="116" t="s">
        <v>263</v>
      </c>
      <c r="AU244" s="116" t="s">
        <v>77</v>
      </c>
      <c r="AV244" s="116" t="s">
        <v>77</v>
      </c>
      <c r="AW244" s="116" t="s">
        <v>209</v>
      </c>
      <c r="AX244" s="116" t="s">
        <v>69</v>
      </c>
      <c r="AY244" s="116" t="s">
        <v>254</v>
      </c>
    </row>
    <row r="245" spans="2:51" s="6" customFormat="1" ht="15.75" customHeight="1">
      <c r="B245" s="120"/>
      <c r="E245" s="121"/>
      <c r="F245" s="263" t="s">
        <v>490</v>
      </c>
      <c r="G245" s="264"/>
      <c r="H245" s="264"/>
      <c r="I245" s="264"/>
      <c r="K245" s="122">
        <v>154.354</v>
      </c>
      <c r="S245" s="120"/>
      <c r="T245" s="123"/>
      <c r="AA245" s="124"/>
      <c r="AT245" s="121" t="s">
        <v>263</v>
      </c>
      <c r="AU245" s="121" t="s">
        <v>77</v>
      </c>
      <c r="AV245" s="121" t="s">
        <v>265</v>
      </c>
      <c r="AW245" s="121" t="s">
        <v>209</v>
      </c>
      <c r="AX245" s="121" t="s">
        <v>69</v>
      </c>
      <c r="AY245" s="121" t="s">
        <v>254</v>
      </c>
    </row>
    <row r="246" spans="2:51" s="6" customFormat="1" ht="15.75" customHeight="1">
      <c r="B246" s="114"/>
      <c r="E246" s="116"/>
      <c r="F246" s="261" t="s">
        <v>491</v>
      </c>
      <c r="G246" s="262"/>
      <c r="H246" s="262"/>
      <c r="I246" s="262"/>
      <c r="K246" s="117">
        <v>8.125</v>
      </c>
      <c r="S246" s="114"/>
      <c r="T246" s="118"/>
      <c r="AA246" s="119"/>
      <c r="AT246" s="116" t="s">
        <v>263</v>
      </c>
      <c r="AU246" s="116" t="s">
        <v>77</v>
      </c>
      <c r="AV246" s="116" t="s">
        <v>77</v>
      </c>
      <c r="AW246" s="116" t="s">
        <v>209</v>
      </c>
      <c r="AX246" s="116" t="s">
        <v>69</v>
      </c>
      <c r="AY246" s="116" t="s">
        <v>254</v>
      </c>
    </row>
    <row r="247" spans="2:51" s="6" customFormat="1" ht="15.75" customHeight="1">
      <c r="B247" s="114"/>
      <c r="E247" s="116"/>
      <c r="F247" s="261" t="s">
        <v>492</v>
      </c>
      <c r="G247" s="262"/>
      <c r="H247" s="262"/>
      <c r="I247" s="262"/>
      <c r="K247" s="117">
        <v>6.86</v>
      </c>
      <c r="S247" s="114"/>
      <c r="T247" s="118"/>
      <c r="AA247" s="119"/>
      <c r="AT247" s="116" t="s">
        <v>263</v>
      </c>
      <c r="AU247" s="116" t="s">
        <v>77</v>
      </c>
      <c r="AV247" s="116" t="s">
        <v>77</v>
      </c>
      <c r="AW247" s="116" t="s">
        <v>209</v>
      </c>
      <c r="AX247" s="116" t="s">
        <v>69</v>
      </c>
      <c r="AY247" s="116" t="s">
        <v>254</v>
      </c>
    </row>
    <row r="248" spans="2:51" s="6" customFormat="1" ht="27" customHeight="1">
      <c r="B248" s="114"/>
      <c r="E248" s="116"/>
      <c r="F248" s="261" t="s">
        <v>493</v>
      </c>
      <c r="G248" s="262"/>
      <c r="H248" s="262"/>
      <c r="I248" s="262"/>
      <c r="K248" s="117">
        <v>9.996</v>
      </c>
      <c r="S248" s="114"/>
      <c r="T248" s="118"/>
      <c r="AA248" s="119"/>
      <c r="AT248" s="116" t="s">
        <v>263</v>
      </c>
      <c r="AU248" s="116" t="s">
        <v>77</v>
      </c>
      <c r="AV248" s="116" t="s">
        <v>77</v>
      </c>
      <c r="AW248" s="116" t="s">
        <v>209</v>
      </c>
      <c r="AX248" s="116" t="s">
        <v>69</v>
      </c>
      <c r="AY248" s="116" t="s">
        <v>254</v>
      </c>
    </row>
    <row r="249" spans="2:51" s="6" customFormat="1" ht="27" customHeight="1">
      <c r="B249" s="114"/>
      <c r="E249" s="116"/>
      <c r="F249" s="261" t="s">
        <v>494</v>
      </c>
      <c r="G249" s="262"/>
      <c r="H249" s="262"/>
      <c r="I249" s="262"/>
      <c r="K249" s="117">
        <v>6.12</v>
      </c>
      <c r="S249" s="114"/>
      <c r="T249" s="118"/>
      <c r="AA249" s="119"/>
      <c r="AT249" s="116" t="s">
        <v>263</v>
      </c>
      <c r="AU249" s="116" t="s">
        <v>77</v>
      </c>
      <c r="AV249" s="116" t="s">
        <v>77</v>
      </c>
      <c r="AW249" s="116" t="s">
        <v>209</v>
      </c>
      <c r="AX249" s="116" t="s">
        <v>69</v>
      </c>
      <c r="AY249" s="116" t="s">
        <v>254</v>
      </c>
    </row>
    <row r="250" spans="2:51" s="6" customFormat="1" ht="15.75" customHeight="1">
      <c r="B250" s="120"/>
      <c r="E250" s="121"/>
      <c r="F250" s="263" t="s">
        <v>495</v>
      </c>
      <c r="G250" s="264"/>
      <c r="H250" s="264"/>
      <c r="I250" s="264"/>
      <c r="K250" s="122">
        <v>31.101</v>
      </c>
      <c r="S250" s="120"/>
      <c r="T250" s="123"/>
      <c r="AA250" s="124"/>
      <c r="AT250" s="121" t="s">
        <v>263</v>
      </c>
      <c r="AU250" s="121" t="s">
        <v>77</v>
      </c>
      <c r="AV250" s="121" t="s">
        <v>265</v>
      </c>
      <c r="AW250" s="121" t="s">
        <v>209</v>
      </c>
      <c r="AX250" s="121" t="s">
        <v>69</v>
      </c>
      <c r="AY250" s="121" t="s">
        <v>254</v>
      </c>
    </row>
    <row r="251" spans="2:51" s="6" customFormat="1" ht="15.75" customHeight="1">
      <c r="B251" s="129"/>
      <c r="E251" s="130" t="s">
        <v>115</v>
      </c>
      <c r="F251" s="269" t="s">
        <v>496</v>
      </c>
      <c r="G251" s="270"/>
      <c r="H251" s="270"/>
      <c r="I251" s="270"/>
      <c r="K251" s="131">
        <v>185.455</v>
      </c>
      <c r="S251" s="129"/>
      <c r="T251" s="132"/>
      <c r="AA251" s="133"/>
      <c r="AT251" s="130" t="s">
        <v>263</v>
      </c>
      <c r="AU251" s="130" t="s">
        <v>77</v>
      </c>
      <c r="AV251" s="130" t="s">
        <v>260</v>
      </c>
      <c r="AW251" s="130" t="s">
        <v>209</v>
      </c>
      <c r="AX251" s="130" t="s">
        <v>69</v>
      </c>
      <c r="AY251" s="130" t="s">
        <v>254</v>
      </c>
    </row>
    <row r="252" spans="2:51" s="6" customFormat="1" ht="15.75" customHeight="1">
      <c r="B252" s="114"/>
      <c r="E252" s="116"/>
      <c r="F252" s="261" t="s">
        <v>497</v>
      </c>
      <c r="G252" s="262"/>
      <c r="H252" s="262"/>
      <c r="I252" s="262"/>
      <c r="K252" s="117">
        <v>5.627</v>
      </c>
      <c r="S252" s="114"/>
      <c r="T252" s="118"/>
      <c r="AA252" s="119"/>
      <c r="AT252" s="116" t="s">
        <v>263</v>
      </c>
      <c r="AU252" s="116" t="s">
        <v>77</v>
      </c>
      <c r="AV252" s="116" t="s">
        <v>77</v>
      </c>
      <c r="AW252" s="116" t="s">
        <v>209</v>
      </c>
      <c r="AX252" s="116" t="s">
        <v>69</v>
      </c>
      <c r="AY252" s="116" t="s">
        <v>254</v>
      </c>
    </row>
    <row r="253" spans="2:51" s="6" customFormat="1" ht="15.75" customHeight="1">
      <c r="B253" s="114"/>
      <c r="E253" s="116"/>
      <c r="F253" s="261" t="s">
        <v>115</v>
      </c>
      <c r="G253" s="262"/>
      <c r="H253" s="262"/>
      <c r="I253" s="262"/>
      <c r="K253" s="117">
        <v>185.455</v>
      </c>
      <c r="S253" s="114"/>
      <c r="T253" s="118"/>
      <c r="AA253" s="119"/>
      <c r="AT253" s="116" t="s">
        <v>263</v>
      </c>
      <c r="AU253" s="116" t="s">
        <v>77</v>
      </c>
      <c r="AV253" s="116" t="s">
        <v>77</v>
      </c>
      <c r="AW253" s="116" t="s">
        <v>209</v>
      </c>
      <c r="AX253" s="116" t="s">
        <v>69</v>
      </c>
      <c r="AY253" s="116" t="s">
        <v>254</v>
      </c>
    </row>
    <row r="254" spans="2:51" s="6" customFormat="1" ht="15.75" customHeight="1">
      <c r="B254" s="120"/>
      <c r="E254" s="121"/>
      <c r="F254" s="263" t="s">
        <v>264</v>
      </c>
      <c r="G254" s="264"/>
      <c r="H254" s="264"/>
      <c r="I254" s="264"/>
      <c r="K254" s="122">
        <v>191.082</v>
      </c>
      <c r="S254" s="120"/>
      <c r="T254" s="123"/>
      <c r="AA254" s="124"/>
      <c r="AT254" s="121" t="s">
        <v>263</v>
      </c>
      <c r="AU254" s="121" t="s">
        <v>77</v>
      </c>
      <c r="AV254" s="121" t="s">
        <v>265</v>
      </c>
      <c r="AW254" s="121" t="s">
        <v>209</v>
      </c>
      <c r="AX254" s="121" t="s">
        <v>9</v>
      </c>
      <c r="AY254" s="121" t="s">
        <v>254</v>
      </c>
    </row>
    <row r="255" spans="2:65" s="6" customFormat="1" ht="27" customHeight="1">
      <c r="B255" s="21"/>
      <c r="C255" s="125" t="s">
        <v>498</v>
      </c>
      <c r="D255" s="125" t="s">
        <v>304</v>
      </c>
      <c r="E255" s="126" t="s">
        <v>349</v>
      </c>
      <c r="F255" s="265" t="s">
        <v>350</v>
      </c>
      <c r="G255" s="266"/>
      <c r="H255" s="266"/>
      <c r="I255" s="266"/>
      <c r="J255" s="127" t="s">
        <v>258</v>
      </c>
      <c r="K255" s="128">
        <v>194.728</v>
      </c>
      <c r="L255" s="267"/>
      <c r="M255" s="266"/>
      <c r="N255" s="268">
        <f>ROUND($L$255*$K$255,0)</f>
        <v>0</v>
      </c>
      <c r="O255" s="258"/>
      <c r="P255" s="258"/>
      <c r="Q255" s="258"/>
      <c r="R255" s="106" t="s">
        <v>259</v>
      </c>
      <c r="S255" s="21"/>
      <c r="T255" s="109"/>
      <c r="U255" s="110" t="s">
        <v>39</v>
      </c>
      <c r="X255" s="111">
        <v>0.0017</v>
      </c>
      <c r="Y255" s="111">
        <f>$X$255*$K$255</f>
        <v>0.3310376</v>
      </c>
      <c r="Z255" s="111">
        <v>0</v>
      </c>
      <c r="AA255" s="112">
        <f>$Z$255*$K$255</f>
        <v>0</v>
      </c>
      <c r="AR255" s="73" t="s">
        <v>296</v>
      </c>
      <c r="AT255" s="73" t="s">
        <v>304</v>
      </c>
      <c r="AU255" s="73" t="s">
        <v>77</v>
      </c>
      <c r="AY255" s="6" t="s">
        <v>254</v>
      </c>
      <c r="BE255" s="113">
        <f>IF($U$255="základní",$N$255,0)</f>
        <v>0</v>
      </c>
      <c r="BF255" s="113">
        <f>IF($U$255="snížená",$N$255,0)</f>
        <v>0</v>
      </c>
      <c r="BG255" s="113">
        <f>IF($U$255="zákl. přenesená",$N$255,0)</f>
        <v>0</v>
      </c>
      <c r="BH255" s="113">
        <f>IF($U$255="sníž. přenesená",$N$255,0)</f>
        <v>0</v>
      </c>
      <c r="BI255" s="113">
        <f>IF($U$255="nulová",$N$255,0)</f>
        <v>0</v>
      </c>
      <c r="BJ255" s="73" t="s">
        <v>9</v>
      </c>
      <c r="BK255" s="113">
        <f>ROUND($L$255*$K$255,0)</f>
        <v>0</v>
      </c>
      <c r="BL255" s="73" t="s">
        <v>260</v>
      </c>
      <c r="BM255" s="73" t="s">
        <v>499</v>
      </c>
    </row>
    <row r="256" spans="2:51" s="6" customFormat="1" ht="15.75" customHeight="1">
      <c r="B256" s="114"/>
      <c r="E256" s="115"/>
      <c r="F256" s="261" t="s">
        <v>500</v>
      </c>
      <c r="G256" s="262"/>
      <c r="H256" s="262"/>
      <c r="I256" s="262"/>
      <c r="K256" s="117">
        <v>194.728</v>
      </c>
      <c r="S256" s="114"/>
      <c r="T256" s="118"/>
      <c r="AA256" s="119"/>
      <c r="AT256" s="116" t="s">
        <v>263</v>
      </c>
      <c r="AU256" s="116" t="s">
        <v>77</v>
      </c>
      <c r="AV256" s="116" t="s">
        <v>77</v>
      </c>
      <c r="AW256" s="116" t="s">
        <v>209</v>
      </c>
      <c r="AX256" s="116" t="s">
        <v>9</v>
      </c>
      <c r="AY256" s="116" t="s">
        <v>254</v>
      </c>
    </row>
    <row r="257" spans="2:65" s="6" customFormat="1" ht="27" customHeight="1">
      <c r="B257" s="21"/>
      <c r="C257" s="125" t="s">
        <v>501</v>
      </c>
      <c r="D257" s="125" t="s">
        <v>304</v>
      </c>
      <c r="E257" s="126" t="s">
        <v>354</v>
      </c>
      <c r="F257" s="265" t="s">
        <v>355</v>
      </c>
      <c r="G257" s="266"/>
      <c r="H257" s="266"/>
      <c r="I257" s="266"/>
      <c r="J257" s="127" t="s">
        <v>258</v>
      </c>
      <c r="K257" s="128">
        <v>5.908</v>
      </c>
      <c r="L257" s="267"/>
      <c r="M257" s="266"/>
      <c r="N257" s="268">
        <f>ROUND($L$257*$K$257,0)</f>
        <v>0</v>
      </c>
      <c r="O257" s="258"/>
      <c r="P257" s="258"/>
      <c r="Q257" s="258"/>
      <c r="R257" s="106" t="s">
        <v>259</v>
      </c>
      <c r="S257" s="21"/>
      <c r="T257" s="109"/>
      <c r="U257" s="110" t="s">
        <v>39</v>
      </c>
      <c r="X257" s="111">
        <v>0.003</v>
      </c>
      <c r="Y257" s="111">
        <f>$X$257*$K$257</f>
        <v>0.017724</v>
      </c>
      <c r="Z257" s="111">
        <v>0</v>
      </c>
      <c r="AA257" s="112">
        <f>$Z$257*$K$257</f>
        <v>0</v>
      </c>
      <c r="AR257" s="73" t="s">
        <v>296</v>
      </c>
      <c r="AT257" s="73" t="s">
        <v>304</v>
      </c>
      <c r="AU257" s="73" t="s">
        <v>77</v>
      </c>
      <c r="AY257" s="6" t="s">
        <v>254</v>
      </c>
      <c r="BE257" s="113">
        <f>IF($U$257="základní",$N$257,0)</f>
        <v>0</v>
      </c>
      <c r="BF257" s="113">
        <f>IF($U$257="snížená",$N$257,0)</f>
        <v>0</v>
      </c>
      <c r="BG257" s="113">
        <f>IF($U$257="zákl. přenesená",$N$257,0)</f>
        <v>0</v>
      </c>
      <c r="BH257" s="113">
        <f>IF($U$257="sníž. přenesená",$N$257,0)</f>
        <v>0</v>
      </c>
      <c r="BI257" s="113">
        <f>IF($U$257="nulová",$N$257,0)</f>
        <v>0</v>
      </c>
      <c r="BJ257" s="73" t="s">
        <v>9</v>
      </c>
      <c r="BK257" s="113">
        <f>ROUND($L$257*$K$257,0)</f>
        <v>0</v>
      </c>
      <c r="BL257" s="73" t="s">
        <v>260</v>
      </c>
      <c r="BM257" s="73" t="s">
        <v>502</v>
      </c>
    </row>
    <row r="258" spans="2:51" s="6" customFormat="1" ht="15.75" customHeight="1">
      <c r="B258" s="114"/>
      <c r="E258" s="115"/>
      <c r="F258" s="261" t="s">
        <v>503</v>
      </c>
      <c r="G258" s="262"/>
      <c r="H258" s="262"/>
      <c r="I258" s="262"/>
      <c r="K258" s="117">
        <v>5.908</v>
      </c>
      <c r="S258" s="114"/>
      <c r="T258" s="118"/>
      <c r="AA258" s="119"/>
      <c r="AT258" s="116" t="s">
        <v>263</v>
      </c>
      <c r="AU258" s="116" t="s">
        <v>77</v>
      </c>
      <c r="AV258" s="116" t="s">
        <v>77</v>
      </c>
      <c r="AW258" s="116" t="s">
        <v>209</v>
      </c>
      <c r="AX258" s="116" t="s">
        <v>9</v>
      </c>
      <c r="AY258" s="116" t="s">
        <v>254</v>
      </c>
    </row>
    <row r="259" spans="2:65" s="6" customFormat="1" ht="27" customHeight="1">
      <c r="B259" s="21"/>
      <c r="C259" s="104" t="s">
        <v>504</v>
      </c>
      <c r="D259" s="104" t="s">
        <v>255</v>
      </c>
      <c r="E259" s="105" t="s">
        <v>471</v>
      </c>
      <c r="F259" s="257" t="s">
        <v>472</v>
      </c>
      <c r="G259" s="258"/>
      <c r="H259" s="258"/>
      <c r="I259" s="258"/>
      <c r="J259" s="107" t="s">
        <v>258</v>
      </c>
      <c r="K259" s="108">
        <v>308.502</v>
      </c>
      <c r="L259" s="259"/>
      <c r="M259" s="258"/>
      <c r="N259" s="260">
        <f>ROUND($L$259*$K$259,0)</f>
        <v>0</v>
      </c>
      <c r="O259" s="258"/>
      <c r="P259" s="258"/>
      <c r="Q259" s="258"/>
      <c r="R259" s="106" t="s">
        <v>259</v>
      </c>
      <c r="S259" s="21"/>
      <c r="T259" s="109"/>
      <c r="U259" s="110" t="s">
        <v>39</v>
      </c>
      <c r="X259" s="111">
        <v>0.00831256</v>
      </c>
      <c r="Y259" s="111">
        <f>$X$259*$K$259</f>
        <v>2.5644413851200003</v>
      </c>
      <c r="Z259" s="111">
        <v>0</v>
      </c>
      <c r="AA259" s="112">
        <f>$Z$259*$K$259</f>
        <v>0</v>
      </c>
      <c r="AR259" s="73" t="s">
        <v>260</v>
      </c>
      <c r="AT259" s="73" t="s">
        <v>255</v>
      </c>
      <c r="AU259" s="73" t="s">
        <v>77</v>
      </c>
      <c r="AY259" s="6" t="s">
        <v>254</v>
      </c>
      <c r="BE259" s="113">
        <f>IF($U$259="základní",$N$259,0)</f>
        <v>0</v>
      </c>
      <c r="BF259" s="113">
        <f>IF($U$259="snížená",$N$259,0)</f>
        <v>0</v>
      </c>
      <c r="BG259" s="113">
        <f>IF($U$259="zákl. přenesená",$N$259,0)</f>
        <v>0</v>
      </c>
      <c r="BH259" s="113">
        <f>IF($U$259="sníž. přenesená",$N$259,0)</f>
        <v>0</v>
      </c>
      <c r="BI259" s="113">
        <f>IF($U$259="nulová",$N$259,0)</f>
        <v>0</v>
      </c>
      <c r="BJ259" s="73" t="s">
        <v>9</v>
      </c>
      <c r="BK259" s="113">
        <f>ROUND($L$259*$K$259,0)</f>
        <v>0</v>
      </c>
      <c r="BL259" s="73" t="s">
        <v>260</v>
      </c>
      <c r="BM259" s="73" t="s">
        <v>505</v>
      </c>
    </row>
    <row r="260" spans="2:51" s="6" customFormat="1" ht="15.75" customHeight="1">
      <c r="B260" s="114"/>
      <c r="E260" s="115"/>
      <c r="F260" s="261" t="s">
        <v>506</v>
      </c>
      <c r="G260" s="262"/>
      <c r="H260" s="262"/>
      <c r="I260" s="262"/>
      <c r="K260" s="117">
        <v>40.083</v>
      </c>
      <c r="S260" s="114"/>
      <c r="T260" s="118"/>
      <c r="AA260" s="119"/>
      <c r="AT260" s="116" t="s">
        <v>263</v>
      </c>
      <c r="AU260" s="116" t="s">
        <v>77</v>
      </c>
      <c r="AV260" s="116" t="s">
        <v>77</v>
      </c>
      <c r="AW260" s="116" t="s">
        <v>209</v>
      </c>
      <c r="AX260" s="116" t="s">
        <v>69</v>
      </c>
      <c r="AY260" s="116" t="s">
        <v>254</v>
      </c>
    </row>
    <row r="261" spans="2:51" s="6" customFormat="1" ht="15.75" customHeight="1">
      <c r="B261" s="120"/>
      <c r="E261" s="121"/>
      <c r="F261" s="263" t="s">
        <v>507</v>
      </c>
      <c r="G261" s="264"/>
      <c r="H261" s="264"/>
      <c r="I261" s="264"/>
      <c r="K261" s="122">
        <v>40.083</v>
      </c>
      <c r="S261" s="120"/>
      <c r="T261" s="123"/>
      <c r="AA261" s="124"/>
      <c r="AT261" s="121" t="s">
        <v>263</v>
      </c>
      <c r="AU261" s="121" t="s">
        <v>77</v>
      </c>
      <c r="AV261" s="121" t="s">
        <v>265</v>
      </c>
      <c r="AW261" s="121" t="s">
        <v>209</v>
      </c>
      <c r="AX261" s="121" t="s">
        <v>69</v>
      </c>
      <c r="AY261" s="121" t="s">
        <v>254</v>
      </c>
    </row>
    <row r="262" spans="2:51" s="6" customFormat="1" ht="15.75" customHeight="1">
      <c r="B262" s="114"/>
      <c r="E262" s="116"/>
      <c r="F262" s="261" t="s">
        <v>508</v>
      </c>
      <c r="G262" s="262"/>
      <c r="H262" s="262"/>
      <c r="I262" s="262"/>
      <c r="K262" s="117">
        <v>108.11</v>
      </c>
      <c r="S262" s="114"/>
      <c r="T262" s="118"/>
      <c r="AA262" s="119"/>
      <c r="AT262" s="116" t="s">
        <v>263</v>
      </c>
      <c r="AU262" s="116" t="s">
        <v>77</v>
      </c>
      <c r="AV262" s="116" t="s">
        <v>77</v>
      </c>
      <c r="AW262" s="116" t="s">
        <v>209</v>
      </c>
      <c r="AX262" s="116" t="s">
        <v>69</v>
      </c>
      <c r="AY262" s="116" t="s">
        <v>254</v>
      </c>
    </row>
    <row r="263" spans="2:51" s="6" customFormat="1" ht="15.75" customHeight="1">
      <c r="B263" s="114"/>
      <c r="E263" s="116"/>
      <c r="F263" s="261" t="s">
        <v>509</v>
      </c>
      <c r="G263" s="262"/>
      <c r="H263" s="262"/>
      <c r="I263" s="262"/>
      <c r="K263" s="117">
        <v>-9.6</v>
      </c>
      <c r="S263" s="114"/>
      <c r="T263" s="118"/>
      <c r="AA263" s="119"/>
      <c r="AT263" s="116" t="s">
        <v>263</v>
      </c>
      <c r="AU263" s="116" t="s">
        <v>77</v>
      </c>
      <c r="AV263" s="116" t="s">
        <v>77</v>
      </c>
      <c r="AW263" s="116" t="s">
        <v>209</v>
      </c>
      <c r="AX263" s="116" t="s">
        <v>69</v>
      </c>
      <c r="AY263" s="116" t="s">
        <v>254</v>
      </c>
    </row>
    <row r="264" spans="2:51" s="6" customFormat="1" ht="15.75" customHeight="1">
      <c r="B264" s="120"/>
      <c r="E264" s="121"/>
      <c r="F264" s="263" t="s">
        <v>510</v>
      </c>
      <c r="G264" s="264"/>
      <c r="H264" s="264"/>
      <c r="I264" s="264"/>
      <c r="K264" s="122">
        <v>98.51</v>
      </c>
      <c r="S264" s="120"/>
      <c r="T264" s="123"/>
      <c r="AA264" s="124"/>
      <c r="AT264" s="121" t="s">
        <v>263</v>
      </c>
      <c r="AU264" s="121" t="s">
        <v>77</v>
      </c>
      <c r="AV264" s="121" t="s">
        <v>265</v>
      </c>
      <c r="AW264" s="121" t="s">
        <v>209</v>
      </c>
      <c r="AX264" s="121" t="s">
        <v>69</v>
      </c>
      <c r="AY264" s="121" t="s">
        <v>254</v>
      </c>
    </row>
    <row r="265" spans="2:51" s="6" customFormat="1" ht="15.75" customHeight="1">
      <c r="B265" s="114"/>
      <c r="E265" s="116"/>
      <c r="F265" s="261" t="s">
        <v>511</v>
      </c>
      <c r="G265" s="262"/>
      <c r="H265" s="262"/>
      <c r="I265" s="262"/>
      <c r="K265" s="117">
        <v>179.231</v>
      </c>
      <c r="S265" s="114"/>
      <c r="T265" s="118"/>
      <c r="AA265" s="119"/>
      <c r="AT265" s="116" t="s">
        <v>263</v>
      </c>
      <c r="AU265" s="116" t="s">
        <v>77</v>
      </c>
      <c r="AV265" s="116" t="s">
        <v>77</v>
      </c>
      <c r="AW265" s="116" t="s">
        <v>209</v>
      </c>
      <c r="AX265" s="116" t="s">
        <v>69</v>
      </c>
      <c r="AY265" s="116" t="s">
        <v>254</v>
      </c>
    </row>
    <row r="266" spans="2:51" s="6" customFormat="1" ht="15.75" customHeight="1">
      <c r="B266" s="114"/>
      <c r="E266" s="116"/>
      <c r="F266" s="261" t="s">
        <v>512</v>
      </c>
      <c r="G266" s="262"/>
      <c r="H266" s="262"/>
      <c r="I266" s="262"/>
      <c r="K266" s="117">
        <v>-2.122</v>
      </c>
      <c r="S266" s="114"/>
      <c r="T266" s="118"/>
      <c r="AA266" s="119"/>
      <c r="AT266" s="116" t="s">
        <v>263</v>
      </c>
      <c r="AU266" s="116" t="s">
        <v>77</v>
      </c>
      <c r="AV266" s="116" t="s">
        <v>77</v>
      </c>
      <c r="AW266" s="116" t="s">
        <v>209</v>
      </c>
      <c r="AX266" s="116" t="s">
        <v>69</v>
      </c>
      <c r="AY266" s="116" t="s">
        <v>254</v>
      </c>
    </row>
    <row r="267" spans="2:51" s="6" customFormat="1" ht="15.75" customHeight="1">
      <c r="B267" s="114"/>
      <c r="E267" s="116"/>
      <c r="F267" s="261" t="s">
        <v>513</v>
      </c>
      <c r="G267" s="262"/>
      <c r="H267" s="262"/>
      <c r="I267" s="262"/>
      <c r="K267" s="117">
        <v>-7.2</v>
      </c>
      <c r="S267" s="114"/>
      <c r="T267" s="118"/>
      <c r="AA267" s="119"/>
      <c r="AT267" s="116" t="s">
        <v>263</v>
      </c>
      <c r="AU267" s="116" t="s">
        <v>77</v>
      </c>
      <c r="AV267" s="116" t="s">
        <v>77</v>
      </c>
      <c r="AW267" s="116" t="s">
        <v>209</v>
      </c>
      <c r="AX267" s="116" t="s">
        <v>69</v>
      </c>
      <c r="AY267" s="116" t="s">
        <v>254</v>
      </c>
    </row>
    <row r="268" spans="2:51" s="6" customFormat="1" ht="15.75" customHeight="1">
      <c r="B268" s="120"/>
      <c r="E268" s="121"/>
      <c r="F268" s="263" t="s">
        <v>383</v>
      </c>
      <c r="G268" s="264"/>
      <c r="H268" s="264"/>
      <c r="I268" s="264"/>
      <c r="K268" s="122">
        <v>169.909</v>
      </c>
      <c r="S268" s="120"/>
      <c r="T268" s="123"/>
      <c r="AA268" s="124"/>
      <c r="AT268" s="121" t="s">
        <v>263</v>
      </c>
      <c r="AU268" s="121" t="s">
        <v>77</v>
      </c>
      <c r="AV268" s="121" t="s">
        <v>265</v>
      </c>
      <c r="AW268" s="121" t="s">
        <v>209</v>
      </c>
      <c r="AX268" s="121" t="s">
        <v>69</v>
      </c>
      <c r="AY268" s="121" t="s">
        <v>254</v>
      </c>
    </row>
    <row r="269" spans="2:51" s="6" customFormat="1" ht="15.75" customHeight="1">
      <c r="B269" s="129"/>
      <c r="E269" s="130" t="s">
        <v>118</v>
      </c>
      <c r="F269" s="269" t="s">
        <v>514</v>
      </c>
      <c r="G269" s="270"/>
      <c r="H269" s="270"/>
      <c r="I269" s="270"/>
      <c r="K269" s="131">
        <v>308.502</v>
      </c>
      <c r="S269" s="129"/>
      <c r="T269" s="132"/>
      <c r="AA269" s="133"/>
      <c r="AT269" s="130" t="s">
        <v>263</v>
      </c>
      <c r="AU269" s="130" t="s">
        <v>77</v>
      </c>
      <c r="AV269" s="130" t="s">
        <v>260</v>
      </c>
      <c r="AW269" s="130" t="s">
        <v>209</v>
      </c>
      <c r="AX269" s="130" t="s">
        <v>9</v>
      </c>
      <c r="AY269" s="130" t="s">
        <v>254</v>
      </c>
    </row>
    <row r="270" spans="2:65" s="6" customFormat="1" ht="27" customHeight="1">
      <c r="B270" s="21"/>
      <c r="C270" s="125" t="s">
        <v>515</v>
      </c>
      <c r="D270" s="125" t="s">
        <v>304</v>
      </c>
      <c r="E270" s="126" t="s">
        <v>516</v>
      </c>
      <c r="F270" s="265" t="s">
        <v>517</v>
      </c>
      <c r="G270" s="266"/>
      <c r="H270" s="266"/>
      <c r="I270" s="266"/>
      <c r="J270" s="127" t="s">
        <v>258</v>
      </c>
      <c r="K270" s="128">
        <v>323.927</v>
      </c>
      <c r="L270" s="267"/>
      <c r="M270" s="266"/>
      <c r="N270" s="268">
        <f>ROUND($L$270*$K$270,0)</f>
        <v>0</v>
      </c>
      <c r="O270" s="258"/>
      <c r="P270" s="258"/>
      <c r="Q270" s="258"/>
      <c r="R270" s="106" t="s">
        <v>259</v>
      </c>
      <c r="S270" s="21"/>
      <c r="T270" s="109"/>
      <c r="U270" s="110" t="s">
        <v>39</v>
      </c>
      <c r="X270" s="111">
        <v>0.0018</v>
      </c>
      <c r="Y270" s="111">
        <f>$X$270*$K$270</f>
        <v>0.5830686</v>
      </c>
      <c r="Z270" s="111">
        <v>0</v>
      </c>
      <c r="AA270" s="112">
        <f>$Z$270*$K$270</f>
        <v>0</v>
      </c>
      <c r="AR270" s="73" t="s">
        <v>296</v>
      </c>
      <c r="AT270" s="73" t="s">
        <v>304</v>
      </c>
      <c r="AU270" s="73" t="s">
        <v>77</v>
      </c>
      <c r="AY270" s="6" t="s">
        <v>254</v>
      </c>
      <c r="BE270" s="113">
        <f>IF($U$270="základní",$N$270,0)</f>
        <v>0</v>
      </c>
      <c r="BF270" s="113">
        <f>IF($U$270="snížená",$N$270,0)</f>
        <v>0</v>
      </c>
      <c r="BG270" s="113">
        <f>IF($U$270="zákl. přenesená",$N$270,0)</f>
        <v>0</v>
      </c>
      <c r="BH270" s="113">
        <f>IF($U$270="sníž. přenesená",$N$270,0)</f>
        <v>0</v>
      </c>
      <c r="BI270" s="113">
        <f>IF($U$270="nulová",$N$270,0)</f>
        <v>0</v>
      </c>
      <c r="BJ270" s="73" t="s">
        <v>9</v>
      </c>
      <c r="BK270" s="113">
        <f>ROUND($L$270*$K$270,0)</f>
        <v>0</v>
      </c>
      <c r="BL270" s="73" t="s">
        <v>260</v>
      </c>
      <c r="BM270" s="73" t="s">
        <v>518</v>
      </c>
    </row>
    <row r="271" spans="2:51" s="6" customFormat="1" ht="15.75" customHeight="1">
      <c r="B271" s="114"/>
      <c r="E271" s="115"/>
      <c r="F271" s="261" t="s">
        <v>519</v>
      </c>
      <c r="G271" s="262"/>
      <c r="H271" s="262"/>
      <c r="I271" s="262"/>
      <c r="K271" s="117">
        <v>323.927</v>
      </c>
      <c r="S271" s="114"/>
      <c r="T271" s="118"/>
      <c r="AA271" s="119"/>
      <c r="AT271" s="116" t="s">
        <v>263</v>
      </c>
      <c r="AU271" s="116" t="s">
        <v>77</v>
      </c>
      <c r="AV271" s="116" t="s">
        <v>77</v>
      </c>
      <c r="AW271" s="116" t="s">
        <v>209</v>
      </c>
      <c r="AX271" s="116" t="s">
        <v>9</v>
      </c>
      <c r="AY271" s="116" t="s">
        <v>254</v>
      </c>
    </row>
    <row r="272" spans="2:65" s="6" customFormat="1" ht="27" customHeight="1">
      <c r="B272" s="21"/>
      <c r="C272" s="104" t="s">
        <v>520</v>
      </c>
      <c r="D272" s="104" t="s">
        <v>255</v>
      </c>
      <c r="E272" s="105" t="s">
        <v>521</v>
      </c>
      <c r="F272" s="257" t="s">
        <v>522</v>
      </c>
      <c r="G272" s="258"/>
      <c r="H272" s="258"/>
      <c r="I272" s="258"/>
      <c r="J272" s="107" t="s">
        <v>258</v>
      </c>
      <c r="K272" s="108">
        <v>1027.316</v>
      </c>
      <c r="L272" s="259"/>
      <c r="M272" s="258"/>
      <c r="N272" s="260">
        <f>ROUND($L$272*$K$272,0)</f>
        <v>0</v>
      </c>
      <c r="O272" s="258"/>
      <c r="P272" s="258"/>
      <c r="Q272" s="258"/>
      <c r="R272" s="106" t="s">
        <v>259</v>
      </c>
      <c r="S272" s="21"/>
      <c r="T272" s="109"/>
      <c r="U272" s="110" t="s">
        <v>39</v>
      </c>
      <c r="X272" s="111">
        <v>0.00849256</v>
      </c>
      <c r="Y272" s="111">
        <f>$X$272*$K$272</f>
        <v>8.72454276896</v>
      </c>
      <c r="Z272" s="111">
        <v>0</v>
      </c>
      <c r="AA272" s="112">
        <f>$Z$272*$K$272</f>
        <v>0</v>
      </c>
      <c r="AR272" s="73" t="s">
        <v>260</v>
      </c>
      <c r="AT272" s="73" t="s">
        <v>255</v>
      </c>
      <c r="AU272" s="73" t="s">
        <v>77</v>
      </c>
      <c r="AY272" s="6" t="s">
        <v>254</v>
      </c>
      <c r="BE272" s="113">
        <f>IF($U$272="základní",$N$272,0)</f>
        <v>0</v>
      </c>
      <c r="BF272" s="113">
        <f>IF($U$272="snížená",$N$272,0)</f>
        <v>0</v>
      </c>
      <c r="BG272" s="113">
        <f>IF($U$272="zákl. přenesená",$N$272,0)</f>
        <v>0</v>
      </c>
      <c r="BH272" s="113">
        <f>IF($U$272="sníž. přenesená",$N$272,0)</f>
        <v>0</v>
      </c>
      <c r="BI272" s="113">
        <f>IF($U$272="nulová",$N$272,0)</f>
        <v>0</v>
      </c>
      <c r="BJ272" s="73" t="s">
        <v>9</v>
      </c>
      <c r="BK272" s="113">
        <f>ROUND($L$272*$K$272,0)</f>
        <v>0</v>
      </c>
      <c r="BL272" s="73" t="s">
        <v>260</v>
      </c>
      <c r="BM272" s="73" t="s">
        <v>523</v>
      </c>
    </row>
    <row r="273" spans="2:51" s="6" customFormat="1" ht="15.75" customHeight="1">
      <c r="B273" s="114"/>
      <c r="E273" s="115"/>
      <c r="F273" s="261" t="s">
        <v>524</v>
      </c>
      <c r="G273" s="262"/>
      <c r="H273" s="262"/>
      <c r="I273" s="262"/>
      <c r="K273" s="117">
        <v>7.55</v>
      </c>
      <c r="S273" s="114"/>
      <c r="T273" s="118"/>
      <c r="AA273" s="119"/>
      <c r="AT273" s="116" t="s">
        <v>263</v>
      </c>
      <c r="AU273" s="116" t="s">
        <v>77</v>
      </c>
      <c r="AV273" s="116" t="s">
        <v>77</v>
      </c>
      <c r="AW273" s="116" t="s">
        <v>209</v>
      </c>
      <c r="AX273" s="116" t="s">
        <v>69</v>
      </c>
      <c r="AY273" s="116" t="s">
        <v>254</v>
      </c>
    </row>
    <row r="274" spans="2:51" s="6" customFormat="1" ht="15.75" customHeight="1">
      <c r="B274" s="114"/>
      <c r="E274" s="116"/>
      <c r="F274" s="261" t="s">
        <v>525</v>
      </c>
      <c r="G274" s="262"/>
      <c r="H274" s="262"/>
      <c r="I274" s="262"/>
      <c r="K274" s="117">
        <v>8.55</v>
      </c>
      <c r="S274" s="114"/>
      <c r="T274" s="118"/>
      <c r="AA274" s="119"/>
      <c r="AT274" s="116" t="s">
        <v>263</v>
      </c>
      <c r="AU274" s="116" t="s">
        <v>77</v>
      </c>
      <c r="AV274" s="116" t="s">
        <v>77</v>
      </c>
      <c r="AW274" s="116" t="s">
        <v>209</v>
      </c>
      <c r="AX274" s="116" t="s">
        <v>69</v>
      </c>
      <c r="AY274" s="116" t="s">
        <v>254</v>
      </c>
    </row>
    <row r="275" spans="2:51" s="6" customFormat="1" ht="15.75" customHeight="1">
      <c r="B275" s="114"/>
      <c r="E275" s="116"/>
      <c r="F275" s="261" t="s">
        <v>526</v>
      </c>
      <c r="G275" s="262"/>
      <c r="H275" s="262"/>
      <c r="I275" s="262"/>
      <c r="K275" s="117">
        <v>2.875</v>
      </c>
      <c r="S275" s="114"/>
      <c r="T275" s="118"/>
      <c r="AA275" s="119"/>
      <c r="AT275" s="116" t="s">
        <v>263</v>
      </c>
      <c r="AU275" s="116" t="s">
        <v>77</v>
      </c>
      <c r="AV275" s="116" t="s">
        <v>77</v>
      </c>
      <c r="AW275" s="116" t="s">
        <v>209</v>
      </c>
      <c r="AX275" s="116" t="s">
        <v>69</v>
      </c>
      <c r="AY275" s="116" t="s">
        <v>254</v>
      </c>
    </row>
    <row r="276" spans="2:51" s="6" customFormat="1" ht="15.75" customHeight="1">
      <c r="B276" s="120"/>
      <c r="E276" s="121"/>
      <c r="F276" s="263" t="s">
        <v>527</v>
      </c>
      <c r="G276" s="264"/>
      <c r="H276" s="264"/>
      <c r="I276" s="264"/>
      <c r="K276" s="122">
        <v>18.975</v>
      </c>
      <c r="S276" s="120"/>
      <c r="T276" s="123"/>
      <c r="AA276" s="124"/>
      <c r="AT276" s="121" t="s">
        <v>263</v>
      </c>
      <c r="AU276" s="121" t="s">
        <v>77</v>
      </c>
      <c r="AV276" s="121" t="s">
        <v>265</v>
      </c>
      <c r="AW276" s="121" t="s">
        <v>209</v>
      </c>
      <c r="AX276" s="121" t="s">
        <v>69</v>
      </c>
      <c r="AY276" s="121" t="s">
        <v>254</v>
      </c>
    </row>
    <row r="277" spans="2:51" s="6" customFormat="1" ht="15.75" customHeight="1">
      <c r="B277" s="114"/>
      <c r="E277" s="116"/>
      <c r="F277" s="261" t="s">
        <v>528</v>
      </c>
      <c r="G277" s="262"/>
      <c r="H277" s="262"/>
      <c r="I277" s="262"/>
      <c r="K277" s="117">
        <v>7.65</v>
      </c>
      <c r="S277" s="114"/>
      <c r="T277" s="118"/>
      <c r="AA277" s="119"/>
      <c r="AT277" s="116" t="s">
        <v>263</v>
      </c>
      <c r="AU277" s="116" t="s">
        <v>77</v>
      </c>
      <c r="AV277" s="116" t="s">
        <v>77</v>
      </c>
      <c r="AW277" s="116" t="s">
        <v>209</v>
      </c>
      <c r="AX277" s="116" t="s">
        <v>69</v>
      </c>
      <c r="AY277" s="116" t="s">
        <v>254</v>
      </c>
    </row>
    <row r="278" spans="2:51" s="6" customFormat="1" ht="15.75" customHeight="1">
      <c r="B278" s="114"/>
      <c r="E278" s="116"/>
      <c r="F278" s="261" t="s">
        <v>529</v>
      </c>
      <c r="G278" s="262"/>
      <c r="H278" s="262"/>
      <c r="I278" s="262"/>
      <c r="K278" s="117">
        <v>9.688</v>
      </c>
      <c r="S278" s="114"/>
      <c r="T278" s="118"/>
      <c r="AA278" s="119"/>
      <c r="AT278" s="116" t="s">
        <v>263</v>
      </c>
      <c r="AU278" s="116" t="s">
        <v>77</v>
      </c>
      <c r="AV278" s="116" t="s">
        <v>77</v>
      </c>
      <c r="AW278" s="116" t="s">
        <v>209</v>
      </c>
      <c r="AX278" s="116" t="s">
        <v>69</v>
      </c>
      <c r="AY278" s="116" t="s">
        <v>254</v>
      </c>
    </row>
    <row r="279" spans="2:51" s="6" customFormat="1" ht="15.75" customHeight="1">
      <c r="B279" s="120"/>
      <c r="E279" s="121"/>
      <c r="F279" s="263" t="s">
        <v>476</v>
      </c>
      <c r="G279" s="264"/>
      <c r="H279" s="264"/>
      <c r="I279" s="264"/>
      <c r="K279" s="122">
        <v>17.338</v>
      </c>
      <c r="S279" s="120"/>
      <c r="T279" s="123"/>
      <c r="AA279" s="124"/>
      <c r="AT279" s="121" t="s">
        <v>263</v>
      </c>
      <c r="AU279" s="121" t="s">
        <v>77</v>
      </c>
      <c r="AV279" s="121" t="s">
        <v>265</v>
      </c>
      <c r="AW279" s="121" t="s">
        <v>209</v>
      </c>
      <c r="AX279" s="121" t="s">
        <v>69</v>
      </c>
      <c r="AY279" s="121" t="s">
        <v>254</v>
      </c>
    </row>
    <row r="280" spans="2:51" s="6" customFormat="1" ht="15.75" customHeight="1">
      <c r="B280" s="114"/>
      <c r="E280" s="116"/>
      <c r="F280" s="261" t="s">
        <v>530</v>
      </c>
      <c r="G280" s="262"/>
      <c r="H280" s="262"/>
      <c r="I280" s="262"/>
      <c r="K280" s="117">
        <v>3</v>
      </c>
      <c r="S280" s="114"/>
      <c r="T280" s="118"/>
      <c r="AA280" s="119"/>
      <c r="AT280" s="116" t="s">
        <v>263</v>
      </c>
      <c r="AU280" s="116" t="s">
        <v>77</v>
      </c>
      <c r="AV280" s="116" t="s">
        <v>77</v>
      </c>
      <c r="AW280" s="116" t="s">
        <v>209</v>
      </c>
      <c r="AX280" s="116" t="s">
        <v>69</v>
      </c>
      <c r="AY280" s="116" t="s">
        <v>254</v>
      </c>
    </row>
    <row r="281" spans="2:51" s="6" customFormat="1" ht="15.75" customHeight="1">
      <c r="B281" s="114"/>
      <c r="E281" s="116"/>
      <c r="F281" s="261" t="s">
        <v>530</v>
      </c>
      <c r="G281" s="262"/>
      <c r="H281" s="262"/>
      <c r="I281" s="262"/>
      <c r="K281" s="117">
        <v>3</v>
      </c>
      <c r="S281" s="114"/>
      <c r="T281" s="118"/>
      <c r="AA281" s="119"/>
      <c r="AT281" s="116" t="s">
        <v>263</v>
      </c>
      <c r="AU281" s="116" t="s">
        <v>77</v>
      </c>
      <c r="AV281" s="116" t="s">
        <v>77</v>
      </c>
      <c r="AW281" s="116" t="s">
        <v>209</v>
      </c>
      <c r="AX281" s="116" t="s">
        <v>69</v>
      </c>
      <c r="AY281" s="116" t="s">
        <v>254</v>
      </c>
    </row>
    <row r="282" spans="2:51" s="6" customFormat="1" ht="15.75" customHeight="1">
      <c r="B282" s="120"/>
      <c r="E282" s="121"/>
      <c r="F282" s="263" t="s">
        <v>531</v>
      </c>
      <c r="G282" s="264"/>
      <c r="H282" s="264"/>
      <c r="I282" s="264"/>
      <c r="K282" s="122">
        <v>6</v>
      </c>
      <c r="S282" s="120"/>
      <c r="T282" s="123"/>
      <c r="AA282" s="124"/>
      <c r="AT282" s="121" t="s">
        <v>263</v>
      </c>
      <c r="AU282" s="121" t="s">
        <v>77</v>
      </c>
      <c r="AV282" s="121" t="s">
        <v>265</v>
      </c>
      <c r="AW282" s="121" t="s">
        <v>209</v>
      </c>
      <c r="AX282" s="121" t="s">
        <v>69</v>
      </c>
      <c r="AY282" s="121" t="s">
        <v>254</v>
      </c>
    </row>
    <row r="283" spans="2:51" s="6" customFormat="1" ht="15.75" customHeight="1">
      <c r="B283" s="114"/>
      <c r="E283" s="116"/>
      <c r="F283" s="261" t="s">
        <v>532</v>
      </c>
      <c r="G283" s="262"/>
      <c r="H283" s="262"/>
      <c r="I283" s="262"/>
      <c r="K283" s="117">
        <v>4.45</v>
      </c>
      <c r="S283" s="114"/>
      <c r="T283" s="118"/>
      <c r="AA283" s="119"/>
      <c r="AT283" s="116" t="s">
        <v>263</v>
      </c>
      <c r="AU283" s="116" t="s">
        <v>77</v>
      </c>
      <c r="AV283" s="116" t="s">
        <v>77</v>
      </c>
      <c r="AW283" s="116" t="s">
        <v>209</v>
      </c>
      <c r="AX283" s="116" t="s">
        <v>69</v>
      </c>
      <c r="AY283" s="116" t="s">
        <v>254</v>
      </c>
    </row>
    <row r="284" spans="2:51" s="6" customFormat="1" ht="15.75" customHeight="1">
      <c r="B284" s="120"/>
      <c r="E284" s="121"/>
      <c r="F284" s="263" t="s">
        <v>478</v>
      </c>
      <c r="G284" s="264"/>
      <c r="H284" s="264"/>
      <c r="I284" s="264"/>
      <c r="K284" s="122">
        <v>4.45</v>
      </c>
      <c r="S284" s="120"/>
      <c r="T284" s="123"/>
      <c r="AA284" s="124"/>
      <c r="AT284" s="121" t="s">
        <v>263</v>
      </c>
      <c r="AU284" s="121" t="s">
        <v>77</v>
      </c>
      <c r="AV284" s="121" t="s">
        <v>265</v>
      </c>
      <c r="AW284" s="121" t="s">
        <v>209</v>
      </c>
      <c r="AX284" s="121" t="s">
        <v>69</v>
      </c>
      <c r="AY284" s="121" t="s">
        <v>254</v>
      </c>
    </row>
    <row r="285" spans="2:51" s="6" customFormat="1" ht="15.75" customHeight="1">
      <c r="B285" s="114"/>
      <c r="E285" s="116"/>
      <c r="F285" s="261" t="s">
        <v>533</v>
      </c>
      <c r="G285" s="262"/>
      <c r="H285" s="262"/>
      <c r="I285" s="262"/>
      <c r="K285" s="117">
        <v>1</v>
      </c>
      <c r="S285" s="114"/>
      <c r="T285" s="118"/>
      <c r="AA285" s="119"/>
      <c r="AT285" s="116" t="s">
        <v>263</v>
      </c>
      <c r="AU285" s="116" t="s">
        <v>77</v>
      </c>
      <c r="AV285" s="116" t="s">
        <v>77</v>
      </c>
      <c r="AW285" s="116" t="s">
        <v>209</v>
      </c>
      <c r="AX285" s="116" t="s">
        <v>69</v>
      </c>
      <c r="AY285" s="116" t="s">
        <v>254</v>
      </c>
    </row>
    <row r="286" spans="2:51" s="6" customFormat="1" ht="15.75" customHeight="1">
      <c r="B286" s="120"/>
      <c r="E286" s="121"/>
      <c r="F286" s="263" t="s">
        <v>534</v>
      </c>
      <c r="G286" s="264"/>
      <c r="H286" s="264"/>
      <c r="I286" s="264"/>
      <c r="K286" s="122">
        <v>1</v>
      </c>
      <c r="S286" s="120"/>
      <c r="T286" s="123"/>
      <c r="AA286" s="124"/>
      <c r="AT286" s="121" t="s">
        <v>263</v>
      </c>
      <c r="AU286" s="121" t="s">
        <v>77</v>
      </c>
      <c r="AV286" s="121" t="s">
        <v>265</v>
      </c>
      <c r="AW286" s="121" t="s">
        <v>209</v>
      </c>
      <c r="AX286" s="121" t="s">
        <v>69</v>
      </c>
      <c r="AY286" s="121" t="s">
        <v>254</v>
      </c>
    </row>
    <row r="287" spans="2:51" s="6" customFormat="1" ht="15.75" customHeight="1">
      <c r="B287" s="114"/>
      <c r="E287" s="116"/>
      <c r="F287" s="261" t="s">
        <v>535</v>
      </c>
      <c r="G287" s="262"/>
      <c r="H287" s="262"/>
      <c r="I287" s="262"/>
      <c r="K287" s="117">
        <v>3.975</v>
      </c>
      <c r="S287" s="114"/>
      <c r="T287" s="118"/>
      <c r="AA287" s="119"/>
      <c r="AT287" s="116" t="s">
        <v>263</v>
      </c>
      <c r="AU287" s="116" t="s">
        <v>77</v>
      </c>
      <c r="AV287" s="116" t="s">
        <v>77</v>
      </c>
      <c r="AW287" s="116" t="s">
        <v>209</v>
      </c>
      <c r="AX287" s="116" t="s">
        <v>69</v>
      </c>
      <c r="AY287" s="116" t="s">
        <v>254</v>
      </c>
    </row>
    <row r="288" spans="2:51" s="6" customFormat="1" ht="15.75" customHeight="1">
      <c r="B288" s="120"/>
      <c r="E288" s="121"/>
      <c r="F288" s="263" t="s">
        <v>536</v>
      </c>
      <c r="G288" s="264"/>
      <c r="H288" s="264"/>
      <c r="I288" s="264"/>
      <c r="K288" s="122">
        <v>3.975</v>
      </c>
      <c r="S288" s="120"/>
      <c r="T288" s="123"/>
      <c r="AA288" s="124"/>
      <c r="AT288" s="121" t="s">
        <v>263</v>
      </c>
      <c r="AU288" s="121" t="s">
        <v>77</v>
      </c>
      <c r="AV288" s="121" t="s">
        <v>265</v>
      </c>
      <c r="AW288" s="121" t="s">
        <v>209</v>
      </c>
      <c r="AX288" s="121" t="s">
        <v>69</v>
      </c>
      <c r="AY288" s="121" t="s">
        <v>254</v>
      </c>
    </row>
    <row r="289" spans="2:51" s="6" customFormat="1" ht="27" customHeight="1">
      <c r="B289" s="129"/>
      <c r="E289" s="130" t="s">
        <v>121</v>
      </c>
      <c r="F289" s="269" t="s">
        <v>537</v>
      </c>
      <c r="G289" s="270"/>
      <c r="H289" s="270"/>
      <c r="I289" s="270"/>
      <c r="K289" s="131">
        <v>51.738</v>
      </c>
      <c r="S289" s="129"/>
      <c r="T289" s="132"/>
      <c r="AA289" s="133"/>
      <c r="AT289" s="130" t="s">
        <v>263</v>
      </c>
      <c r="AU289" s="130" t="s">
        <v>77</v>
      </c>
      <c r="AV289" s="130" t="s">
        <v>260</v>
      </c>
      <c r="AW289" s="130" t="s">
        <v>209</v>
      </c>
      <c r="AX289" s="130" t="s">
        <v>69</v>
      </c>
      <c r="AY289" s="130" t="s">
        <v>254</v>
      </c>
    </row>
    <row r="290" spans="2:51" s="6" customFormat="1" ht="15.75" customHeight="1">
      <c r="B290" s="114"/>
      <c r="E290" s="116"/>
      <c r="F290" s="261" t="s">
        <v>538</v>
      </c>
      <c r="G290" s="262"/>
      <c r="H290" s="262"/>
      <c r="I290" s="262"/>
      <c r="K290" s="117">
        <v>4.53</v>
      </c>
      <c r="S290" s="114"/>
      <c r="T290" s="118"/>
      <c r="AA290" s="119"/>
      <c r="AT290" s="116" t="s">
        <v>263</v>
      </c>
      <c r="AU290" s="116" t="s">
        <v>77</v>
      </c>
      <c r="AV290" s="116" t="s">
        <v>77</v>
      </c>
      <c r="AW290" s="116" t="s">
        <v>209</v>
      </c>
      <c r="AX290" s="116" t="s">
        <v>69</v>
      </c>
      <c r="AY290" s="116" t="s">
        <v>254</v>
      </c>
    </row>
    <row r="291" spans="2:51" s="6" customFormat="1" ht="15.75" customHeight="1">
      <c r="B291" s="114"/>
      <c r="E291" s="116"/>
      <c r="F291" s="261" t="s">
        <v>539</v>
      </c>
      <c r="G291" s="262"/>
      <c r="H291" s="262"/>
      <c r="I291" s="262"/>
      <c r="K291" s="117">
        <v>5.13</v>
      </c>
      <c r="S291" s="114"/>
      <c r="T291" s="118"/>
      <c r="AA291" s="119"/>
      <c r="AT291" s="116" t="s">
        <v>263</v>
      </c>
      <c r="AU291" s="116" t="s">
        <v>77</v>
      </c>
      <c r="AV291" s="116" t="s">
        <v>77</v>
      </c>
      <c r="AW291" s="116" t="s">
        <v>209</v>
      </c>
      <c r="AX291" s="116" t="s">
        <v>69</v>
      </c>
      <c r="AY291" s="116" t="s">
        <v>254</v>
      </c>
    </row>
    <row r="292" spans="2:51" s="6" customFormat="1" ht="15.75" customHeight="1">
      <c r="B292" s="114"/>
      <c r="E292" s="116"/>
      <c r="F292" s="261" t="s">
        <v>540</v>
      </c>
      <c r="G292" s="262"/>
      <c r="H292" s="262"/>
      <c r="I292" s="262"/>
      <c r="K292" s="117">
        <v>1.725</v>
      </c>
      <c r="S292" s="114"/>
      <c r="T292" s="118"/>
      <c r="AA292" s="119"/>
      <c r="AT292" s="116" t="s">
        <v>263</v>
      </c>
      <c r="AU292" s="116" t="s">
        <v>77</v>
      </c>
      <c r="AV292" s="116" t="s">
        <v>77</v>
      </c>
      <c r="AW292" s="116" t="s">
        <v>209</v>
      </c>
      <c r="AX292" s="116" t="s">
        <v>69</v>
      </c>
      <c r="AY292" s="116" t="s">
        <v>254</v>
      </c>
    </row>
    <row r="293" spans="2:51" s="6" customFormat="1" ht="15.75" customHeight="1">
      <c r="B293" s="120"/>
      <c r="E293" s="121"/>
      <c r="F293" s="263" t="s">
        <v>527</v>
      </c>
      <c r="G293" s="264"/>
      <c r="H293" s="264"/>
      <c r="I293" s="264"/>
      <c r="K293" s="122">
        <v>11.385</v>
      </c>
      <c r="S293" s="120"/>
      <c r="T293" s="123"/>
      <c r="AA293" s="124"/>
      <c r="AT293" s="121" t="s">
        <v>263</v>
      </c>
      <c r="AU293" s="121" t="s">
        <v>77</v>
      </c>
      <c r="AV293" s="121" t="s">
        <v>265</v>
      </c>
      <c r="AW293" s="121" t="s">
        <v>209</v>
      </c>
      <c r="AX293" s="121" t="s">
        <v>69</v>
      </c>
      <c r="AY293" s="121" t="s">
        <v>254</v>
      </c>
    </row>
    <row r="294" spans="2:51" s="6" customFormat="1" ht="15.75" customHeight="1">
      <c r="B294" s="114"/>
      <c r="E294" s="116"/>
      <c r="F294" s="261" t="s">
        <v>541</v>
      </c>
      <c r="G294" s="262"/>
      <c r="H294" s="262"/>
      <c r="I294" s="262"/>
      <c r="K294" s="117">
        <v>4.59</v>
      </c>
      <c r="S294" s="114"/>
      <c r="T294" s="118"/>
      <c r="AA294" s="119"/>
      <c r="AT294" s="116" t="s">
        <v>263</v>
      </c>
      <c r="AU294" s="116" t="s">
        <v>77</v>
      </c>
      <c r="AV294" s="116" t="s">
        <v>77</v>
      </c>
      <c r="AW294" s="116" t="s">
        <v>209</v>
      </c>
      <c r="AX294" s="116" t="s">
        <v>69</v>
      </c>
      <c r="AY294" s="116" t="s">
        <v>254</v>
      </c>
    </row>
    <row r="295" spans="2:51" s="6" customFormat="1" ht="15.75" customHeight="1">
      <c r="B295" s="114"/>
      <c r="E295" s="116"/>
      <c r="F295" s="261" t="s">
        <v>542</v>
      </c>
      <c r="G295" s="262"/>
      <c r="H295" s="262"/>
      <c r="I295" s="262"/>
      <c r="K295" s="117">
        <v>5.813</v>
      </c>
      <c r="S295" s="114"/>
      <c r="T295" s="118"/>
      <c r="AA295" s="119"/>
      <c r="AT295" s="116" t="s">
        <v>263</v>
      </c>
      <c r="AU295" s="116" t="s">
        <v>77</v>
      </c>
      <c r="AV295" s="116" t="s">
        <v>77</v>
      </c>
      <c r="AW295" s="116" t="s">
        <v>209</v>
      </c>
      <c r="AX295" s="116" t="s">
        <v>69</v>
      </c>
      <c r="AY295" s="116" t="s">
        <v>254</v>
      </c>
    </row>
    <row r="296" spans="2:51" s="6" customFormat="1" ht="15.75" customHeight="1">
      <c r="B296" s="120"/>
      <c r="E296" s="121"/>
      <c r="F296" s="263" t="s">
        <v>476</v>
      </c>
      <c r="G296" s="264"/>
      <c r="H296" s="264"/>
      <c r="I296" s="264"/>
      <c r="K296" s="122">
        <v>10.403</v>
      </c>
      <c r="S296" s="120"/>
      <c r="T296" s="123"/>
      <c r="AA296" s="124"/>
      <c r="AT296" s="121" t="s">
        <v>263</v>
      </c>
      <c r="AU296" s="121" t="s">
        <v>77</v>
      </c>
      <c r="AV296" s="121" t="s">
        <v>265</v>
      </c>
      <c r="AW296" s="121" t="s">
        <v>209</v>
      </c>
      <c r="AX296" s="121" t="s">
        <v>69</v>
      </c>
      <c r="AY296" s="121" t="s">
        <v>254</v>
      </c>
    </row>
    <row r="297" spans="2:51" s="6" customFormat="1" ht="15.75" customHeight="1">
      <c r="B297" s="114"/>
      <c r="E297" s="116"/>
      <c r="F297" s="261" t="s">
        <v>543</v>
      </c>
      <c r="G297" s="262"/>
      <c r="H297" s="262"/>
      <c r="I297" s="262"/>
      <c r="K297" s="117">
        <v>1.8</v>
      </c>
      <c r="S297" s="114"/>
      <c r="T297" s="118"/>
      <c r="AA297" s="119"/>
      <c r="AT297" s="116" t="s">
        <v>263</v>
      </c>
      <c r="AU297" s="116" t="s">
        <v>77</v>
      </c>
      <c r="AV297" s="116" t="s">
        <v>77</v>
      </c>
      <c r="AW297" s="116" t="s">
        <v>209</v>
      </c>
      <c r="AX297" s="116" t="s">
        <v>69</v>
      </c>
      <c r="AY297" s="116" t="s">
        <v>254</v>
      </c>
    </row>
    <row r="298" spans="2:51" s="6" customFormat="1" ht="15.75" customHeight="1">
      <c r="B298" s="114"/>
      <c r="E298" s="116"/>
      <c r="F298" s="261" t="s">
        <v>543</v>
      </c>
      <c r="G298" s="262"/>
      <c r="H298" s="262"/>
      <c r="I298" s="262"/>
      <c r="K298" s="117">
        <v>1.8</v>
      </c>
      <c r="S298" s="114"/>
      <c r="T298" s="118"/>
      <c r="AA298" s="119"/>
      <c r="AT298" s="116" t="s">
        <v>263</v>
      </c>
      <c r="AU298" s="116" t="s">
        <v>77</v>
      </c>
      <c r="AV298" s="116" t="s">
        <v>77</v>
      </c>
      <c r="AW298" s="116" t="s">
        <v>209</v>
      </c>
      <c r="AX298" s="116" t="s">
        <v>69</v>
      </c>
      <c r="AY298" s="116" t="s">
        <v>254</v>
      </c>
    </row>
    <row r="299" spans="2:51" s="6" customFormat="1" ht="15.75" customHeight="1">
      <c r="B299" s="120"/>
      <c r="E299" s="121"/>
      <c r="F299" s="263" t="s">
        <v>531</v>
      </c>
      <c r="G299" s="264"/>
      <c r="H299" s="264"/>
      <c r="I299" s="264"/>
      <c r="K299" s="122">
        <v>3.6</v>
      </c>
      <c r="S299" s="120"/>
      <c r="T299" s="123"/>
      <c r="AA299" s="124"/>
      <c r="AT299" s="121" t="s">
        <v>263</v>
      </c>
      <c r="AU299" s="121" t="s">
        <v>77</v>
      </c>
      <c r="AV299" s="121" t="s">
        <v>265</v>
      </c>
      <c r="AW299" s="121" t="s">
        <v>209</v>
      </c>
      <c r="AX299" s="121" t="s">
        <v>69</v>
      </c>
      <c r="AY299" s="121" t="s">
        <v>254</v>
      </c>
    </row>
    <row r="300" spans="2:51" s="6" customFormat="1" ht="15.75" customHeight="1">
      <c r="B300" s="114"/>
      <c r="E300" s="116"/>
      <c r="F300" s="261" t="s">
        <v>544</v>
      </c>
      <c r="G300" s="262"/>
      <c r="H300" s="262"/>
      <c r="I300" s="262"/>
      <c r="K300" s="117">
        <v>2.67</v>
      </c>
      <c r="S300" s="114"/>
      <c r="T300" s="118"/>
      <c r="AA300" s="119"/>
      <c r="AT300" s="116" t="s">
        <v>263</v>
      </c>
      <c r="AU300" s="116" t="s">
        <v>77</v>
      </c>
      <c r="AV300" s="116" t="s">
        <v>77</v>
      </c>
      <c r="AW300" s="116" t="s">
        <v>209</v>
      </c>
      <c r="AX300" s="116" t="s">
        <v>69</v>
      </c>
      <c r="AY300" s="116" t="s">
        <v>254</v>
      </c>
    </row>
    <row r="301" spans="2:51" s="6" customFormat="1" ht="15.75" customHeight="1">
      <c r="B301" s="120"/>
      <c r="E301" s="121"/>
      <c r="F301" s="263" t="s">
        <v>478</v>
      </c>
      <c r="G301" s="264"/>
      <c r="H301" s="264"/>
      <c r="I301" s="264"/>
      <c r="K301" s="122">
        <v>2.67</v>
      </c>
      <c r="S301" s="120"/>
      <c r="T301" s="123"/>
      <c r="AA301" s="124"/>
      <c r="AT301" s="121" t="s">
        <v>263</v>
      </c>
      <c r="AU301" s="121" t="s">
        <v>77</v>
      </c>
      <c r="AV301" s="121" t="s">
        <v>265</v>
      </c>
      <c r="AW301" s="121" t="s">
        <v>209</v>
      </c>
      <c r="AX301" s="121" t="s">
        <v>69</v>
      </c>
      <c r="AY301" s="121" t="s">
        <v>254</v>
      </c>
    </row>
    <row r="302" spans="2:51" s="6" customFormat="1" ht="15.75" customHeight="1">
      <c r="B302" s="114"/>
      <c r="E302" s="116"/>
      <c r="F302" s="261" t="s">
        <v>545</v>
      </c>
      <c r="G302" s="262"/>
      <c r="H302" s="262"/>
      <c r="I302" s="262"/>
      <c r="K302" s="117">
        <v>0.6</v>
      </c>
      <c r="S302" s="114"/>
      <c r="T302" s="118"/>
      <c r="AA302" s="119"/>
      <c r="AT302" s="116" t="s">
        <v>263</v>
      </c>
      <c r="AU302" s="116" t="s">
        <v>77</v>
      </c>
      <c r="AV302" s="116" t="s">
        <v>77</v>
      </c>
      <c r="AW302" s="116" t="s">
        <v>209</v>
      </c>
      <c r="AX302" s="116" t="s">
        <v>69</v>
      </c>
      <c r="AY302" s="116" t="s">
        <v>254</v>
      </c>
    </row>
    <row r="303" spans="2:51" s="6" customFormat="1" ht="15.75" customHeight="1">
      <c r="B303" s="120"/>
      <c r="E303" s="121"/>
      <c r="F303" s="263" t="s">
        <v>534</v>
      </c>
      <c r="G303" s="264"/>
      <c r="H303" s="264"/>
      <c r="I303" s="264"/>
      <c r="K303" s="122">
        <v>0.6</v>
      </c>
      <c r="S303" s="120"/>
      <c r="T303" s="123"/>
      <c r="AA303" s="124"/>
      <c r="AT303" s="121" t="s">
        <v>263</v>
      </c>
      <c r="AU303" s="121" t="s">
        <v>77</v>
      </c>
      <c r="AV303" s="121" t="s">
        <v>265</v>
      </c>
      <c r="AW303" s="121" t="s">
        <v>209</v>
      </c>
      <c r="AX303" s="121" t="s">
        <v>69</v>
      </c>
      <c r="AY303" s="121" t="s">
        <v>254</v>
      </c>
    </row>
    <row r="304" spans="2:51" s="6" customFormat="1" ht="15.75" customHeight="1">
      <c r="B304" s="114"/>
      <c r="E304" s="116"/>
      <c r="F304" s="261" t="s">
        <v>546</v>
      </c>
      <c r="G304" s="262"/>
      <c r="H304" s="262"/>
      <c r="I304" s="262"/>
      <c r="K304" s="117">
        <v>2.385</v>
      </c>
      <c r="S304" s="114"/>
      <c r="T304" s="118"/>
      <c r="AA304" s="119"/>
      <c r="AT304" s="116" t="s">
        <v>263</v>
      </c>
      <c r="AU304" s="116" t="s">
        <v>77</v>
      </c>
      <c r="AV304" s="116" t="s">
        <v>77</v>
      </c>
      <c r="AW304" s="116" t="s">
        <v>209</v>
      </c>
      <c r="AX304" s="116" t="s">
        <v>69</v>
      </c>
      <c r="AY304" s="116" t="s">
        <v>254</v>
      </c>
    </row>
    <row r="305" spans="2:51" s="6" customFormat="1" ht="15.75" customHeight="1">
      <c r="B305" s="120"/>
      <c r="E305" s="121"/>
      <c r="F305" s="263" t="s">
        <v>536</v>
      </c>
      <c r="G305" s="264"/>
      <c r="H305" s="264"/>
      <c r="I305" s="264"/>
      <c r="K305" s="122">
        <v>2.385</v>
      </c>
      <c r="S305" s="120"/>
      <c r="T305" s="123"/>
      <c r="AA305" s="124"/>
      <c r="AT305" s="121" t="s">
        <v>263</v>
      </c>
      <c r="AU305" s="121" t="s">
        <v>77</v>
      </c>
      <c r="AV305" s="121" t="s">
        <v>265</v>
      </c>
      <c r="AW305" s="121" t="s">
        <v>209</v>
      </c>
      <c r="AX305" s="121" t="s">
        <v>69</v>
      </c>
      <c r="AY305" s="121" t="s">
        <v>254</v>
      </c>
    </row>
    <row r="306" spans="2:51" s="6" customFormat="1" ht="27" customHeight="1">
      <c r="B306" s="129"/>
      <c r="E306" s="130" t="s">
        <v>124</v>
      </c>
      <c r="F306" s="269" t="s">
        <v>547</v>
      </c>
      <c r="G306" s="270"/>
      <c r="H306" s="270"/>
      <c r="I306" s="270"/>
      <c r="K306" s="131">
        <v>31.043</v>
      </c>
      <c r="S306" s="129"/>
      <c r="T306" s="132"/>
      <c r="AA306" s="133"/>
      <c r="AT306" s="130" t="s">
        <v>263</v>
      </c>
      <c r="AU306" s="130" t="s">
        <v>77</v>
      </c>
      <c r="AV306" s="130" t="s">
        <v>260</v>
      </c>
      <c r="AW306" s="130" t="s">
        <v>209</v>
      </c>
      <c r="AX306" s="130" t="s">
        <v>69</v>
      </c>
      <c r="AY306" s="130" t="s">
        <v>254</v>
      </c>
    </row>
    <row r="307" spans="2:51" s="6" customFormat="1" ht="15.75" customHeight="1">
      <c r="B307" s="114"/>
      <c r="E307" s="116"/>
      <c r="F307" s="261" t="s">
        <v>548</v>
      </c>
      <c r="G307" s="262"/>
      <c r="H307" s="262"/>
      <c r="I307" s="262"/>
      <c r="K307" s="117">
        <v>27.935</v>
      </c>
      <c r="S307" s="114"/>
      <c r="T307" s="118"/>
      <c r="AA307" s="119"/>
      <c r="AT307" s="116" t="s">
        <v>263</v>
      </c>
      <c r="AU307" s="116" t="s">
        <v>77</v>
      </c>
      <c r="AV307" s="116" t="s">
        <v>77</v>
      </c>
      <c r="AW307" s="116" t="s">
        <v>209</v>
      </c>
      <c r="AX307" s="116" t="s">
        <v>69</v>
      </c>
      <c r="AY307" s="116" t="s">
        <v>254</v>
      </c>
    </row>
    <row r="308" spans="2:51" s="6" customFormat="1" ht="15.75" customHeight="1">
      <c r="B308" s="114"/>
      <c r="E308" s="116"/>
      <c r="F308" s="261" t="s">
        <v>549</v>
      </c>
      <c r="G308" s="262"/>
      <c r="H308" s="262"/>
      <c r="I308" s="262"/>
      <c r="K308" s="117">
        <v>12.758</v>
      </c>
      <c r="S308" s="114"/>
      <c r="T308" s="118"/>
      <c r="AA308" s="119"/>
      <c r="AT308" s="116" t="s">
        <v>263</v>
      </c>
      <c r="AU308" s="116" t="s">
        <v>77</v>
      </c>
      <c r="AV308" s="116" t="s">
        <v>77</v>
      </c>
      <c r="AW308" s="116" t="s">
        <v>209</v>
      </c>
      <c r="AX308" s="116" t="s">
        <v>69</v>
      </c>
      <c r="AY308" s="116" t="s">
        <v>254</v>
      </c>
    </row>
    <row r="309" spans="2:51" s="6" customFormat="1" ht="15.75" customHeight="1">
      <c r="B309" s="114"/>
      <c r="E309" s="116"/>
      <c r="F309" s="261" t="s">
        <v>550</v>
      </c>
      <c r="G309" s="262"/>
      <c r="H309" s="262"/>
      <c r="I309" s="262"/>
      <c r="K309" s="117">
        <v>8.747</v>
      </c>
      <c r="S309" s="114"/>
      <c r="T309" s="118"/>
      <c r="AA309" s="119"/>
      <c r="AT309" s="116" t="s">
        <v>263</v>
      </c>
      <c r="AU309" s="116" t="s">
        <v>77</v>
      </c>
      <c r="AV309" s="116" t="s">
        <v>77</v>
      </c>
      <c r="AW309" s="116" t="s">
        <v>209</v>
      </c>
      <c r="AX309" s="116" t="s">
        <v>69</v>
      </c>
      <c r="AY309" s="116" t="s">
        <v>254</v>
      </c>
    </row>
    <row r="310" spans="2:51" s="6" customFormat="1" ht="15.75" customHeight="1">
      <c r="B310" s="114"/>
      <c r="E310" s="116"/>
      <c r="F310" s="261" t="s">
        <v>551</v>
      </c>
      <c r="G310" s="262"/>
      <c r="H310" s="262"/>
      <c r="I310" s="262"/>
      <c r="K310" s="117">
        <v>-16.68</v>
      </c>
      <c r="S310" s="114"/>
      <c r="T310" s="118"/>
      <c r="AA310" s="119"/>
      <c r="AT310" s="116" t="s">
        <v>263</v>
      </c>
      <c r="AU310" s="116" t="s">
        <v>77</v>
      </c>
      <c r="AV310" s="116" t="s">
        <v>77</v>
      </c>
      <c r="AW310" s="116" t="s">
        <v>209</v>
      </c>
      <c r="AX310" s="116" t="s">
        <v>69</v>
      </c>
      <c r="AY310" s="116" t="s">
        <v>254</v>
      </c>
    </row>
    <row r="311" spans="2:51" s="6" customFormat="1" ht="15.75" customHeight="1">
      <c r="B311" s="120"/>
      <c r="E311" s="121"/>
      <c r="F311" s="263" t="s">
        <v>527</v>
      </c>
      <c r="G311" s="264"/>
      <c r="H311" s="264"/>
      <c r="I311" s="264"/>
      <c r="K311" s="122">
        <v>32.76</v>
      </c>
      <c r="S311" s="120"/>
      <c r="T311" s="123"/>
      <c r="AA311" s="124"/>
      <c r="AT311" s="121" t="s">
        <v>263</v>
      </c>
      <c r="AU311" s="121" t="s">
        <v>77</v>
      </c>
      <c r="AV311" s="121" t="s">
        <v>265</v>
      </c>
      <c r="AW311" s="121" t="s">
        <v>209</v>
      </c>
      <c r="AX311" s="121" t="s">
        <v>69</v>
      </c>
      <c r="AY311" s="121" t="s">
        <v>254</v>
      </c>
    </row>
    <row r="312" spans="2:51" s="6" customFormat="1" ht="27" customHeight="1">
      <c r="B312" s="114"/>
      <c r="E312" s="116"/>
      <c r="F312" s="261" t="s">
        <v>552</v>
      </c>
      <c r="G312" s="262"/>
      <c r="H312" s="262"/>
      <c r="I312" s="262"/>
      <c r="K312" s="117">
        <v>555.87</v>
      </c>
      <c r="S312" s="114"/>
      <c r="T312" s="118"/>
      <c r="AA312" s="119"/>
      <c r="AT312" s="116" t="s">
        <v>263</v>
      </c>
      <c r="AU312" s="116" t="s">
        <v>77</v>
      </c>
      <c r="AV312" s="116" t="s">
        <v>77</v>
      </c>
      <c r="AW312" s="116" t="s">
        <v>209</v>
      </c>
      <c r="AX312" s="116" t="s">
        <v>69</v>
      </c>
      <c r="AY312" s="116" t="s">
        <v>254</v>
      </c>
    </row>
    <row r="313" spans="2:51" s="6" customFormat="1" ht="27" customHeight="1">
      <c r="B313" s="114"/>
      <c r="E313" s="116"/>
      <c r="F313" s="261" t="s">
        <v>553</v>
      </c>
      <c r="G313" s="262"/>
      <c r="H313" s="262"/>
      <c r="I313" s="262"/>
      <c r="K313" s="117">
        <v>4.59</v>
      </c>
      <c r="S313" s="114"/>
      <c r="T313" s="118"/>
      <c r="AA313" s="119"/>
      <c r="AT313" s="116" t="s">
        <v>263</v>
      </c>
      <c r="AU313" s="116" t="s">
        <v>77</v>
      </c>
      <c r="AV313" s="116" t="s">
        <v>77</v>
      </c>
      <c r="AW313" s="116" t="s">
        <v>209</v>
      </c>
      <c r="AX313" s="116" t="s">
        <v>69</v>
      </c>
      <c r="AY313" s="116" t="s">
        <v>254</v>
      </c>
    </row>
    <row r="314" spans="2:51" s="6" customFormat="1" ht="15.75" customHeight="1">
      <c r="B314" s="114"/>
      <c r="E314" s="116"/>
      <c r="F314" s="261" t="s">
        <v>554</v>
      </c>
      <c r="G314" s="262"/>
      <c r="H314" s="262"/>
      <c r="I314" s="262"/>
      <c r="K314" s="117">
        <v>-5.875</v>
      </c>
      <c r="S314" s="114"/>
      <c r="T314" s="118"/>
      <c r="AA314" s="119"/>
      <c r="AT314" s="116" t="s">
        <v>263</v>
      </c>
      <c r="AU314" s="116" t="s">
        <v>77</v>
      </c>
      <c r="AV314" s="116" t="s">
        <v>77</v>
      </c>
      <c r="AW314" s="116" t="s">
        <v>209</v>
      </c>
      <c r="AX314" s="116" t="s">
        <v>69</v>
      </c>
      <c r="AY314" s="116" t="s">
        <v>254</v>
      </c>
    </row>
    <row r="315" spans="2:51" s="6" customFormat="1" ht="15.75" customHeight="1">
      <c r="B315" s="114"/>
      <c r="E315" s="116"/>
      <c r="F315" s="261" t="s">
        <v>555</v>
      </c>
      <c r="G315" s="262"/>
      <c r="H315" s="262"/>
      <c r="I315" s="262"/>
      <c r="K315" s="117">
        <v>-125.64</v>
      </c>
      <c r="S315" s="114"/>
      <c r="T315" s="118"/>
      <c r="AA315" s="119"/>
      <c r="AT315" s="116" t="s">
        <v>263</v>
      </c>
      <c r="AU315" s="116" t="s">
        <v>77</v>
      </c>
      <c r="AV315" s="116" t="s">
        <v>77</v>
      </c>
      <c r="AW315" s="116" t="s">
        <v>209</v>
      </c>
      <c r="AX315" s="116" t="s">
        <v>69</v>
      </c>
      <c r="AY315" s="116" t="s">
        <v>254</v>
      </c>
    </row>
    <row r="316" spans="2:51" s="6" customFormat="1" ht="15.75" customHeight="1">
      <c r="B316" s="114"/>
      <c r="E316" s="116"/>
      <c r="F316" s="261" t="s">
        <v>556</v>
      </c>
      <c r="G316" s="262"/>
      <c r="H316" s="262"/>
      <c r="I316" s="262"/>
      <c r="K316" s="117">
        <v>-12.51</v>
      </c>
      <c r="S316" s="114"/>
      <c r="T316" s="118"/>
      <c r="AA316" s="119"/>
      <c r="AT316" s="116" t="s">
        <v>263</v>
      </c>
      <c r="AU316" s="116" t="s">
        <v>77</v>
      </c>
      <c r="AV316" s="116" t="s">
        <v>77</v>
      </c>
      <c r="AW316" s="116" t="s">
        <v>209</v>
      </c>
      <c r="AX316" s="116" t="s">
        <v>69</v>
      </c>
      <c r="AY316" s="116" t="s">
        <v>254</v>
      </c>
    </row>
    <row r="317" spans="2:51" s="6" customFormat="1" ht="15.75" customHeight="1">
      <c r="B317" s="114"/>
      <c r="E317" s="116"/>
      <c r="F317" s="261" t="s">
        <v>557</v>
      </c>
      <c r="G317" s="262"/>
      <c r="H317" s="262"/>
      <c r="I317" s="262"/>
      <c r="K317" s="117">
        <v>-1.767</v>
      </c>
      <c r="S317" s="114"/>
      <c r="T317" s="118"/>
      <c r="AA317" s="119"/>
      <c r="AT317" s="116" t="s">
        <v>263</v>
      </c>
      <c r="AU317" s="116" t="s">
        <v>77</v>
      </c>
      <c r="AV317" s="116" t="s">
        <v>77</v>
      </c>
      <c r="AW317" s="116" t="s">
        <v>209</v>
      </c>
      <c r="AX317" s="116" t="s">
        <v>69</v>
      </c>
      <c r="AY317" s="116" t="s">
        <v>254</v>
      </c>
    </row>
    <row r="318" spans="2:51" s="6" customFormat="1" ht="15.75" customHeight="1">
      <c r="B318" s="120"/>
      <c r="E318" s="121"/>
      <c r="F318" s="263" t="s">
        <v>437</v>
      </c>
      <c r="G318" s="264"/>
      <c r="H318" s="264"/>
      <c r="I318" s="264"/>
      <c r="K318" s="122">
        <v>414.668</v>
      </c>
      <c r="S318" s="120"/>
      <c r="T318" s="123"/>
      <c r="AA318" s="124"/>
      <c r="AT318" s="121" t="s">
        <v>263</v>
      </c>
      <c r="AU318" s="121" t="s">
        <v>77</v>
      </c>
      <c r="AV318" s="121" t="s">
        <v>265</v>
      </c>
      <c r="AW318" s="121" t="s">
        <v>209</v>
      </c>
      <c r="AX318" s="121" t="s">
        <v>69</v>
      </c>
      <c r="AY318" s="121" t="s">
        <v>254</v>
      </c>
    </row>
    <row r="319" spans="2:51" s="6" customFormat="1" ht="15.75" customHeight="1">
      <c r="B319" s="114"/>
      <c r="E319" s="116"/>
      <c r="F319" s="261" t="s">
        <v>558</v>
      </c>
      <c r="G319" s="262"/>
      <c r="H319" s="262"/>
      <c r="I319" s="262"/>
      <c r="K319" s="117">
        <v>41.31</v>
      </c>
      <c r="S319" s="114"/>
      <c r="T319" s="118"/>
      <c r="AA319" s="119"/>
      <c r="AT319" s="116" t="s">
        <v>263</v>
      </c>
      <c r="AU319" s="116" t="s">
        <v>77</v>
      </c>
      <c r="AV319" s="116" t="s">
        <v>77</v>
      </c>
      <c r="AW319" s="116" t="s">
        <v>209</v>
      </c>
      <c r="AX319" s="116" t="s">
        <v>69</v>
      </c>
      <c r="AY319" s="116" t="s">
        <v>254</v>
      </c>
    </row>
    <row r="320" spans="2:51" s="6" customFormat="1" ht="15.75" customHeight="1">
      <c r="B320" s="114"/>
      <c r="E320" s="116"/>
      <c r="F320" s="261" t="s">
        <v>559</v>
      </c>
      <c r="G320" s="262"/>
      <c r="H320" s="262"/>
      <c r="I320" s="262"/>
      <c r="K320" s="117">
        <v>29.45</v>
      </c>
      <c r="S320" s="114"/>
      <c r="T320" s="118"/>
      <c r="AA320" s="119"/>
      <c r="AT320" s="116" t="s">
        <v>263</v>
      </c>
      <c r="AU320" s="116" t="s">
        <v>77</v>
      </c>
      <c r="AV320" s="116" t="s">
        <v>77</v>
      </c>
      <c r="AW320" s="116" t="s">
        <v>209</v>
      </c>
      <c r="AX320" s="116" t="s">
        <v>69</v>
      </c>
      <c r="AY320" s="116" t="s">
        <v>254</v>
      </c>
    </row>
    <row r="321" spans="2:51" s="6" customFormat="1" ht="15.75" customHeight="1">
      <c r="B321" s="114"/>
      <c r="E321" s="116"/>
      <c r="F321" s="261" t="s">
        <v>560</v>
      </c>
      <c r="G321" s="262"/>
      <c r="H321" s="262"/>
      <c r="I321" s="262"/>
      <c r="K321" s="117">
        <v>-5.75</v>
      </c>
      <c r="S321" s="114"/>
      <c r="T321" s="118"/>
      <c r="AA321" s="119"/>
      <c r="AT321" s="116" t="s">
        <v>263</v>
      </c>
      <c r="AU321" s="116" t="s">
        <v>77</v>
      </c>
      <c r="AV321" s="116" t="s">
        <v>77</v>
      </c>
      <c r="AW321" s="116" t="s">
        <v>209</v>
      </c>
      <c r="AX321" s="116" t="s">
        <v>69</v>
      </c>
      <c r="AY321" s="116" t="s">
        <v>254</v>
      </c>
    </row>
    <row r="322" spans="2:51" s="6" customFormat="1" ht="15.75" customHeight="1">
      <c r="B322" s="114"/>
      <c r="E322" s="116"/>
      <c r="F322" s="261" t="s">
        <v>561</v>
      </c>
      <c r="G322" s="262"/>
      <c r="H322" s="262"/>
      <c r="I322" s="262"/>
      <c r="K322" s="117">
        <v>-21.48</v>
      </c>
      <c r="S322" s="114"/>
      <c r="T322" s="118"/>
      <c r="AA322" s="119"/>
      <c r="AT322" s="116" t="s">
        <v>263</v>
      </c>
      <c r="AU322" s="116" t="s">
        <v>77</v>
      </c>
      <c r="AV322" s="116" t="s">
        <v>77</v>
      </c>
      <c r="AW322" s="116" t="s">
        <v>209</v>
      </c>
      <c r="AX322" s="116" t="s">
        <v>69</v>
      </c>
      <c r="AY322" s="116" t="s">
        <v>254</v>
      </c>
    </row>
    <row r="323" spans="2:51" s="6" customFormat="1" ht="15.75" customHeight="1">
      <c r="B323" s="120"/>
      <c r="E323" s="121"/>
      <c r="F323" s="263" t="s">
        <v>476</v>
      </c>
      <c r="G323" s="264"/>
      <c r="H323" s="264"/>
      <c r="I323" s="264"/>
      <c r="K323" s="122">
        <v>43.53</v>
      </c>
      <c r="S323" s="120"/>
      <c r="T323" s="123"/>
      <c r="AA323" s="124"/>
      <c r="AT323" s="121" t="s">
        <v>263</v>
      </c>
      <c r="AU323" s="121" t="s">
        <v>77</v>
      </c>
      <c r="AV323" s="121" t="s">
        <v>265</v>
      </c>
      <c r="AW323" s="121" t="s">
        <v>209</v>
      </c>
      <c r="AX323" s="121" t="s">
        <v>69</v>
      </c>
      <c r="AY323" s="121" t="s">
        <v>254</v>
      </c>
    </row>
    <row r="324" spans="2:51" s="6" customFormat="1" ht="15.75" customHeight="1">
      <c r="B324" s="114"/>
      <c r="E324" s="116"/>
      <c r="F324" s="261" t="s">
        <v>562</v>
      </c>
      <c r="G324" s="262"/>
      <c r="H324" s="262"/>
      <c r="I324" s="262"/>
      <c r="K324" s="117">
        <v>312.12</v>
      </c>
      <c r="S324" s="114"/>
      <c r="T324" s="118"/>
      <c r="AA324" s="119"/>
      <c r="AT324" s="116" t="s">
        <v>263</v>
      </c>
      <c r="AU324" s="116" t="s">
        <v>77</v>
      </c>
      <c r="AV324" s="116" t="s">
        <v>77</v>
      </c>
      <c r="AW324" s="116" t="s">
        <v>209</v>
      </c>
      <c r="AX324" s="116" t="s">
        <v>69</v>
      </c>
      <c r="AY324" s="116" t="s">
        <v>254</v>
      </c>
    </row>
    <row r="325" spans="2:51" s="6" customFormat="1" ht="15.75" customHeight="1">
      <c r="B325" s="114"/>
      <c r="E325" s="116"/>
      <c r="F325" s="261" t="s">
        <v>563</v>
      </c>
      <c r="G325" s="262"/>
      <c r="H325" s="262"/>
      <c r="I325" s="262"/>
      <c r="K325" s="117">
        <v>13.035</v>
      </c>
      <c r="S325" s="114"/>
      <c r="T325" s="118"/>
      <c r="AA325" s="119"/>
      <c r="AT325" s="116" t="s">
        <v>263</v>
      </c>
      <c r="AU325" s="116" t="s">
        <v>77</v>
      </c>
      <c r="AV325" s="116" t="s">
        <v>77</v>
      </c>
      <c r="AW325" s="116" t="s">
        <v>209</v>
      </c>
      <c r="AX325" s="116" t="s">
        <v>69</v>
      </c>
      <c r="AY325" s="116" t="s">
        <v>254</v>
      </c>
    </row>
    <row r="326" spans="2:51" s="6" customFormat="1" ht="15.75" customHeight="1">
      <c r="B326" s="114"/>
      <c r="E326" s="116"/>
      <c r="F326" s="261" t="s">
        <v>564</v>
      </c>
      <c r="G326" s="262"/>
      <c r="H326" s="262"/>
      <c r="I326" s="262"/>
      <c r="K326" s="117">
        <v>-28.8</v>
      </c>
      <c r="S326" s="114"/>
      <c r="T326" s="118"/>
      <c r="AA326" s="119"/>
      <c r="AT326" s="116" t="s">
        <v>263</v>
      </c>
      <c r="AU326" s="116" t="s">
        <v>77</v>
      </c>
      <c r="AV326" s="116" t="s">
        <v>77</v>
      </c>
      <c r="AW326" s="116" t="s">
        <v>209</v>
      </c>
      <c r="AX326" s="116" t="s">
        <v>69</v>
      </c>
      <c r="AY326" s="116" t="s">
        <v>254</v>
      </c>
    </row>
    <row r="327" spans="2:51" s="6" customFormat="1" ht="15.75" customHeight="1">
      <c r="B327" s="114"/>
      <c r="E327" s="116"/>
      <c r="F327" s="261" t="s">
        <v>565</v>
      </c>
      <c r="G327" s="262"/>
      <c r="H327" s="262"/>
      <c r="I327" s="262"/>
      <c r="K327" s="117">
        <v>-150.12</v>
      </c>
      <c r="S327" s="114"/>
      <c r="T327" s="118"/>
      <c r="AA327" s="119"/>
      <c r="AT327" s="116" t="s">
        <v>263</v>
      </c>
      <c r="AU327" s="116" t="s">
        <v>77</v>
      </c>
      <c r="AV327" s="116" t="s">
        <v>77</v>
      </c>
      <c r="AW327" s="116" t="s">
        <v>209</v>
      </c>
      <c r="AX327" s="116" t="s">
        <v>69</v>
      </c>
      <c r="AY327" s="116" t="s">
        <v>254</v>
      </c>
    </row>
    <row r="328" spans="2:51" s="6" customFormat="1" ht="15.75" customHeight="1">
      <c r="B328" s="120"/>
      <c r="E328" s="121"/>
      <c r="F328" s="263" t="s">
        <v>507</v>
      </c>
      <c r="G328" s="264"/>
      <c r="H328" s="264"/>
      <c r="I328" s="264"/>
      <c r="K328" s="122">
        <v>146.235</v>
      </c>
      <c r="S328" s="120"/>
      <c r="T328" s="123"/>
      <c r="AA328" s="124"/>
      <c r="AT328" s="121" t="s">
        <v>263</v>
      </c>
      <c r="AU328" s="121" t="s">
        <v>77</v>
      </c>
      <c r="AV328" s="121" t="s">
        <v>265</v>
      </c>
      <c r="AW328" s="121" t="s">
        <v>209</v>
      </c>
      <c r="AX328" s="121" t="s">
        <v>69</v>
      </c>
      <c r="AY328" s="121" t="s">
        <v>254</v>
      </c>
    </row>
    <row r="329" spans="2:51" s="6" customFormat="1" ht="15.75" customHeight="1">
      <c r="B329" s="114"/>
      <c r="E329" s="116"/>
      <c r="F329" s="261" t="s">
        <v>566</v>
      </c>
      <c r="G329" s="262"/>
      <c r="H329" s="262"/>
      <c r="I329" s="262"/>
      <c r="K329" s="117">
        <v>8.647</v>
      </c>
      <c r="S329" s="114"/>
      <c r="T329" s="118"/>
      <c r="AA329" s="119"/>
      <c r="AT329" s="116" t="s">
        <v>263</v>
      </c>
      <c r="AU329" s="116" t="s">
        <v>77</v>
      </c>
      <c r="AV329" s="116" t="s">
        <v>77</v>
      </c>
      <c r="AW329" s="116" t="s">
        <v>209</v>
      </c>
      <c r="AX329" s="116" t="s">
        <v>69</v>
      </c>
      <c r="AY329" s="116" t="s">
        <v>254</v>
      </c>
    </row>
    <row r="330" spans="2:51" s="6" customFormat="1" ht="15.75" customHeight="1">
      <c r="B330" s="114"/>
      <c r="E330" s="116"/>
      <c r="F330" s="261" t="s">
        <v>567</v>
      </c>
      <c r="G330" s="262"/>
      <c r="H330" s="262"/>
      <c r="I330" s="262"/>
      <c r="K330" s="117">
        <v>-1.26</v>
      </c>
      <c r="S330" s="114"/>
      <c r="T330" s="118"/>
      <c r="AA330" s="119"/>
      <c r="AT330" s="116" t="s">
        <v>263</v>
      </c>
      <c r="AU330" s="116" t="s">
        <v>77</v>
      </c>
      <c r="AV330" s="116" t="s">
        <v>77</v>
      </c>
      <c r="AW330" s="116" t="s">
        <v>209</v>
      </c>
      <c r="AX330" s="116" t="s">
        <v>69</v>
      </c>
      <c r="AY330" s="116" t="s">
        <v>254</v>
      </c>
    </row>
    <row r="331" spans="2:51" s="6" customFormat="1" ht="15.75" customHeight="1">
      <c r="B331" s="114"/>
      <c r="E331" s="116"/>
      <c r="F331" s="261" t="s">
        <v>568</v>
      </c>
      <c r="G331" s="262"/>
      <c r="H331" s="262"/>
      <c r="I331" s="262"/>
      <c r="K331" s="117">
        <v>11.71</v>
      </c>
      <c r="S331" s="114"/>
      <c r="T331" s="118"/>
      <c r="AA331" s="119"/>
      <c r="AT331" s="116" t="s">
        <v>263</v>
      </c>
      <c r="AU331" s="116" t="s">
        <v>77</v>
      </c>
      <c r="AV331" s="116" t="s">
        <v>77</v>
      </c>
      <c r="AW331" s="116" t="s">
        <v>209</v>
      </c>
      <c r="AX331" s="116" t="s">
        <v>69</v>
      </c>
      <c r="AY331" s="116" t="s">
        <v>254</v>
      </c>
    </row>
    <row r="332" spans="2:51" s="6" customFormat="1" ht="15.75" customHeight="1">
      <c r="B332" s="120"/>
      <c r="E332" s="121"/>
      <c r="F332" s="263" t="s">
        <v>478</v>
      </c>
      <c r="G332" s="264"/>
      <c r="H332" s="264"/>
      <c r="I332" s="264"/>
      <c r="K332" s="122">
        <v>19.097</v>
      </c>
      <c r="S332" s="120"/>
      <c r="T332" s="123"/>
      <c r="AA332" s="124"/>
      <c r="AT332" s="121" t="s">
        <v>263</v>
      </c>
      <c r="AU332" s="121" t="s">
        <v>77</v>
      </c>
      <c r="AV332" s="121" t="s">
        <v>265</v>
      </c>
      <c r="AW332" s="121" t="s">
        <v>209</v>
      </c>
      <c r="AX332" s="121" t="s">
        <v>69</v>
      </c>
      <c r="AY332" s="121" t="s">
        <v>254</v>
      </c>
    </row>
    <row r="333" spans="2:51" s="6" customFormat="1" ht="15.75" customHeight="1">
      <c r="B333" s="114"/>
      <c r="E333" s="116"/>
      <c r="F333" s="261" t="s">
        <v>569</v>
      </c>
      <c r="G333" s="262"/>
      <c r="H333" s="262"/>
      <c r="I333" s="262"/>
      <c r="K333" s="117">
        <v>13.265</v>
      </c>
      <c r="S333" s="114"/>
      <c r="T333" s="118"/>
      <c r="AA333" s="119"/>
      <c r="AT333" s="116" t="s">
        <v>263</v>
      </c>
      <c r="AU333" s="116" t="s">
        <v>77</v>
      </c>
      <c r="AV333" s="116" t="s">
        <v>77</v>
      </c>
      <c r="AW333" s="116" t="s">
        <v>209</v>
      </c>
      <c r="AX333" s="116" t="s">
        <v>69</v>
      </c>
      <c r="AY333" s="116" t="s">
        <v>254</v>
      </c>
    </row>
    <row r="334" spans="2:51" s="6" customFormat="1" ht="15.75" customHeight="1">
      <c r="B334" s="114"/>
      <c r="E334" s="116"/>
      <c r="F334" s="261" t="s">
        <v>570</v>
      </c>
      <c r="G334" s="262"/>
      <c r="H334" s="262"/>
      <c r="I334" s="262"/>
      <c r="K334" s="117">
        <v>52.02</v>
      </c>
      <c r="S334" s="114"/>
      <c r="T334" s="118"/>
      <c r="AA334" s="119"/>
      <c r="AT334" s="116" t="s">
        <v>263</v>
      </c>
      <c r="AU334" s="116" t="s">
        <v>77</v>
      </c>
      <c r="AV334" s="116" t="s">
        <v>77</v>
      </c>
      <c r="AW334" s="116" t="s">
        <v>209</v>
      </c>
      <c r="AX334" s="116" t="s">
        <v>69</v>
      </c>
      <c r="AY334" s="116" t="s">
        <v>254</v>
      </c>
    </row>
    <row r="335" spans="2:51" s="6" customFormat="1" ht="15.75" customHeight="1">
      <c r="B335" s="114"/>
      <c r="E335" s="116"/>
      <c r="F335" s="261" t="s">
        <v>571</v>
      </c>
      <c r="G335" s="262"/>
      <c r="H335" s="262"/>
      <c r="I335" s="262"/>
      <c r="K335" s="117">
        <v>-16.68</v>
      </c>
      <c r="S335" s="114"/>
      <c r="T335" s="118"/>
      <c r="AA335" s="119"/>
      <c r="AT335" s="116" t="s">
        <v>263</v>
      </c>
      <c r="AU335" s="116" t="s">
        <v>77</v>
      </c>
      <c r="AV335" s="116" t="s">
        <v>77</v>
      </c>
      <c r="AW335" s="116" t="s">
        <v>209</v>
      </c>
      <c r="AX335" s="116" t="s">
        <v>69</v>
      </c>
      <c r="AY335" s="116" t="s">
        <v>254</v>
      </c>
    </row>
    <row r="336" spans="2:51" s="6" customFormat="1" ht="15.75" customHeight="1">
      <c r="B336" s="120"/>
      <c r="E336" s="121"/>
      <c r="F336" s="263" t="s">
        <v>510</v>
      </c>
      <c r="G336" s="264"/>
      <c r="H336" s="264"/>
      <c r="I336" s="264"/>
      <c r="K336" s="122">
        <v>48.605</v>
      </c>
      <c r="S336" s="120"/>
      <c r="T336" s="123"/>
      <c r="AA336" s="124"/>
      <c r="AT336" s="121" t="s">
        <v>263</v>
      </c>
      <c r="AU336" s="121" t="s">
        <v>77</v>
      </c>
      <c r="AV336" s="121" t="s">
        <v>265</v>
      </c>
      <c r="AW336" s="121" t="s">
        <v>209</v>
      </c>
      <c r="AX336" s="121" t="s">
        <v>69</v>
      </c>
      <c r="AY336" s="121" t="s">
        <v>254</v>
      </c>
    </row>
    <row r="337" spans="2:51" s="6" customFormat="1" ht="27" customHeight="1">
      <c r="B337" s="114"/>
      <c r="E337" s="116"/>
      <c r="F337" s="261" t="s">
        <v>572</v>
      </c>
      <c r="G337" s="262"/>
      <c r="H337" s="262"/>
      <c r="I337" s="262"/>
      <c r="K337" s="117">
        <v>32.757</v>
      </c>
      <c r="S337" s="114"/>
      <c r="T337" s="118"/>
      <c r="AA337" s="119"/>
      <c r="AT337" s="116" t="s">
        <v>263</v>
      </c>
      <c r="AU337" s="116" t="s">
        <v>77</v>
      </c>
      <c r="AV337" s="116" t="s">
        <v>77</v>
      </c>
      <c r="AW337" s="116" t="s">
        <v>209</v>
      </c>
      <c r="AX337" s="116" t="s">
        <v>69</v>
      </c>
      <c r="AY337" s="116" t="s">
        <v>254</v>
      </c>
    </row>
    <row r="338" spans="2:51" s="6" customFormat="1" ht="15.75" customHeight="1">
      <c r="B338" s="114"/>
      <c r="E338" s="116"/>
      <c r="F338" s="261" t="s">
        <v>573</v>
      </c>
      <c r="G338" s="262"/>
      <c r="H338" s="262"/>
      <c r="I338" s="262"/>
      <c r="K338" s="117">
        <v>-10.192</v>
      </c>
      <c r="S338" s="114"/>
      <c r="T338" s="118"/>
      <c r="AA338" s="119"/>
      <c r="AT338" s="116" t="s">
        <v>263</v>
      </c>
      <c r="AU338" s="116" t="s">
        <v>77</v>
      </c>
      <c r="AV338" s="116" t="s">
        <v>77</v>
      </c>
      <c r="AW338" s="116" t="s">
        <v>209</v>
      </c>
      <c r="AX338" s="116" t="s">
        <v>69</v>
      </c>
      <c r="AY338" s="116" t="s">
        <v>254</v>
      </c>
    </row>
    <row r="339" spans="2:51" s="6" customFormat="1" ht="15.75" customHeight="1">
      <c r="B339" s="120"/>
      <c r="E339" s="121"/>
      <c r="F339" s="263" t="s">
        <v>536</v>
      </c>
      <c r="G339" s="264"/>
      <c r="H339" s="264"/>
      <c r="I339" s="264"/>
      <c r="K339" s="122">
        <v>22.565</v>
      </c>
      <c r="S339" s="120"/>
      <c r="T339" s="123"/>
      <c r="AA339" s="124"/>
      <c r="AT339" s="121" t="s">
        <v>263</v>
      </c>
      <c r="AU339" s="121" t="s">
        <v>77</v>
      </c>
      <c r="AV339" s="121" t="s">
        <v>265</v>
      </c>
      <c r="AW339" s="121" t="s">
        <v>209</v>
      </c>
      <c r="AX339" s="121" t="s">
        <v>69</v>
      </c>
      <c r="AY339" s="121" t="s">
        <v>254</v>
      </c>
    </row>
    <row r="340" spans="2:51" s="6" customFormat="1" ht="15.75" customHeight="1">
      <c r="B340" s="114"/>
      <c r="E340" s="116"/>
      <c r="F340" s="261" t="s">
        <v>563</v>
      </c>
      <c r="G340" s="262"/>
      <c r="H340" s="262"/>
      <c r="I340" s="262"/>
      <c r="K340" s="117">
        <v>13.035</v>
      </c>
      <c r="S340" s="114"/>
      <c r="T340" s="118"/>
      <c r="AA340" s="119"/>
      <c r="AT340" s="116" t="s">
        <v>263</v>
      </c>
      <c r="AU340" s="116" t="s">
        <v>77</v>
      </c>
      <c r="AV340" s="116" t="s">
        <v>77</v>
      </c>
      <c r="AW340" s="116" t="s">
        <v>209</v>
      </c>
      <c r="AX340" s="116" t="s">
        <v>69</v>
      </c>
      <c r="AY340" s="116" t="s">
        <v>254</v>
      </c>
    </row>
    <row r="341" spans="2:51" s="6" customFormat="1" ht="15.75" customHeight="1">
      <c r="B341" s="120"/>
      <c r="E341" s="121"/>
      <c r="F341" s="263" t="s">
        <v>383</v>
      </c>
      <c r="G341" s="264"/>
      <c r="H341" s="264"/>
      <c r="I341" s="264"/>
      <c r="K341" s="122">
        <v>13.035</v>
      </c>
      <c r="S341" s="120"/>
      <c r="T341" s="123"/>
      <c r="AA341" s="124"/>
      <c r="AT341" s="121" t="s">
        <v>263</v>
      </c>
      <c r="AU341" s="121" t="s">
        <v>77</v>
      </c>
      <c r="AV341" s="121" t="s">
        <v>265</v>
      </c>
      <c r="AW341" s="121" t="s">
        <v>209</v>
      </c>
      <c r="AX341" s="121" t="s">
        <v>69</v>
      </c>
      <c r="AY341" s="121" t="s">
        <v>254</v>
      </c>
    </row>
    <row r="342" spans="2:51" s="6" customFormat="1" ht="15.75" customHeight="1">
      <c r="B342" s="129"/>
      <c r="E342" s="130" t="s">
        <v>127</v>
      </c>
      <c r="F342" s="269" t="s">
        <v>574</v>
      </c>
      <c r="G342" s="270"/>
      <c r="H342" s="270"/>
      <c r="I342" s="270"/>
      <c r="K342" s="131">
        <v>740.495</v>
      </c>
      <c r="S342" s="129"/>
      <c r="T342" s="132"/>
      <c r="AA342" s="133"/>
      <c r="AT342" s="130" t="s">
        <v>263</v>
      </c>
      <c r="AU342" s="130" t="s">
        <v>77</v>
      </c>
      <c r="AV342" s="130" t="s">
        <v>260</v>
      </c>
      <c r="AW342" s="130" t="s">
        <v>209</v>
      </c>
      <c r="AX342" s="130" t="s">
        <v>69</v>
      </c>
      <c r="AY342" s="130" t="s">
        <v>254</v>
      </c>
    </row>
    <row r="343" spans="2:51" s="6" customFormat="1" ht="15.75" customHeight="1">
      <c r="B343" s="114"/>
      <c r="E343" s="116"/>
      <c r="F343" s="261" t="s">
        <v>575</v>
      </c>
      <c r="G343" s="262"/>
      <c r="H343" s="262"/>
      <c r="I343" s="262"/>
      <c r="K343" s="117">
        <v>9.12</v>
      </c>
      <c r="S343" s="114"/>
      <c r="T343" s="118"/>
      <c r="AA343" s="119"/>
      <c r="AT343" s="116" t="s">
        <v>263</v>
      </c>
      <c r="AU343" s="116" t="s">
        <v>77</v>
      </c>
      <c r="AV343" s="116" t="s">
        <v>77</v>
      </c>
      <c r="AW343" s="116" t="s">
        <v>209</v>
      </c>
      <c r="AX343" s="116" t="s">
        <v>69</v>
      </c>
      <c r="AY343" s="116" t="s">
        <v>254</v>
      </c>
    </row>
    <row r="344" spans="2:51" s="6" customFormat="1" ht="15.75" customHeight="1">
      <c r="B344" s="114"/>
      <c r="E344" s="116"/>
      <c r="F344" s="261" t="s">
        <v>576</v>
      </c>
      <c r="G344" s="262"/>
      <c r="H344" s="262"/>
      <c r="I344" s="262"/>
      <c r="K344" s="117">
        <v>16.2</v>
      </c>
      <c r="S344" s="114"/>
      <c r="T344" s="118"/>
      <c r="AA344" s="119"/>
      <c r="AT344" s="116" t="s">
        <v>263</v>
      </c>
      <c r="AU344" s="116" t="s">
        <v>77</v>
      </c>
      <c r="AV344" s="116" t="s">
        <v>77</v>
      </c>
      <c r="AW344" s="116" t="s">
        <v>209</v>
      </c>
      <c r="AX344" s="116" t="s">
        <v>69</v>
      </c>
      <c r="AY344" s="116" t="s">
        <v>254</v>
      </c>
    </row>
    <row r="345" spans="2:51" s="6" customFormat="1" ht="15.75" customHeight="1">
      <c r="B345" s="120"/>
      <c r="E345" s="121"/>
      <c r="F345" s="263" t="s">
        <v>531</v>
      </c>
      <c r="G345" s="264"/>
      <c r="H345" s="264"/>
      <c r="I345" s="264"/>
      <c r="K345" s="122">
        <v>25.32</v>
      </c>
      <c r="S345" s="120"/>
      <c r="T345" s="123"/>
      <c r="AA345" s="124"/>
      <c r="AT345" s="121" t="s">
        <v>263</v>
      </c>
      <c r="AU345" s="121" t="s">
        <v>77</v>
      </c>
      <c r="AV345" s="121" t="s">
        <v>265</v>
      </c>
      <c r="AW345" s="121" t="s">
        <v>209</v>
      </c>
      <c r="AX345" s="121" t="s">
        <v>69</v>
      </c>
      <c r="AY345" s="121" t="s">
        <v>254</v>
      </c>
    </row>
    <row r="346" spans="2:51" s="6" customFormat="1" ht="15.75" customHeight="1">
      <c r="B346" s="114"/>
      <c r="E346" s="116"/>
      <c r="F346" s="261" t="s">
        <v>577</v>
      </c>
      <c r="G346" s="262"/>
      <c r="H346" s="262"/>
      <c r="I346" s="262"/>
      <c r="K346" s="117">
        <v>122.4</v>
      </c>
      <c r="S346" s="114"/>
      <c r="T346" s="118"/>
      <c r="AA346" s="119"/>
      <c r="AT346" s="116" t="s">
        <v>263</v>
      </c>
      <c r="AU346" s="116" t="s">
        <v>77</v>
      </c>
      <c r="AV346" s="116" t="s">
        <v>77</v>
      </c>
      <c r="AW346" s="116" t="s">
        <v>209</v>
      </c>
      <c r="AX346" s="116" t="s">
        <v>69</v>
      </c>
      <c r="AY346" s="116" t="s">
        <v>254</v>
      </c>
    </row>
    <row r="347" spans="2:51" s="6" customFormat="1" ht="15.75" customHeight="1">
      <c r="B347" s="120"/>
      <c r="E347" s="121"/>
      <c r="F347" s="263" t="s">
        <v>578</v>
      </c>
      <c r="G347" s="264"/>
      <c r="H347" s="264"/>
      <c r="I347" s="264"/>
      <c r="K347" s="122">
        <v>122.4</v>
      </c>
      <c r="S347" s="120"/>
      <c r="T347" s="123"/>
      <c r="AA347" s="124"/>
      <c r="AT347" s="121" t="s">
        <v>263</v>
      </c>
      <c r="AU347" s="121" t="s">
        <v>77</v>
      </c>
      <c r="AV347" s="121" t="s">
        <v>265</v>
      </c>
      <c r="AW347" s="121" t="s">
        <v>209</v>
      </c>
      <c r="AX347" s="121" t="s">
        <v>69</v>
      </c>
      <c r="AY347" s="121" t="s">
        <v>254</v>
      </c>
    </row>
    <row r="348" spans="2:51" s="6" customFormat="1" ht="15.75" customHeight="1">
      <c r="B348" s="114"/>
      <c r="E348" s="116"/>
      <c r="F348" s="261" t="s">
        <v>579</v>
      </c>
      <c r="G348" s="262"/>
      <c r="H348" s="262"/>
      <c r="I348" s="262"/>
      <c r="K348" s="117">
        <v>2.68</v>
      </c>
      <c r="S348" s="114"/>
      <c r="T348" s="118"/>
      <c r="AA348" s="119"/>
      <c r="AT348" s="116" t="s">
        <v>263</v>
      </c>
      <c r="AU348" s="116" t="s">
        <v>77</v>
      </c>
      <c r="AV348" s="116" t="s">
        <v>77</v>
      </c>
      <c r="AW348" s="116" t="s">
        <v>209</v>
      </c>
      <c r="AX348" s="116" t="s">
        <v>69</v>
      </c>
      <c r="AY348" s="116" t="s">
        <v>254</v>
      </c>
    </row>
    <row r="349" spans="2:51" s="6" customFormat="1" ht="15.75" customHeight="1">
      <c r="B349" s="120"/>
      <c r="E349" s="121"/>
      <c r="F349" s="263" t="s">
        <v>534</v>
      </c>
      <c r="G349" s="264"/>
      <c r="H349" s="264"/>
      <c r="I349" s="264"/>
      <c r="K349" s="122">
        <v>2.68</v>
      </c>
      <c r="S349" s="120"/>
      <c r="T349" s="123"/>
      <c r="AA349" s="124"/>
      <c r="AT349" s="121" t="s">
        <v>263</v>
      </c>
      <c r="AU349" s="121" t="s">
        <v>77</v>
      </c>
      <c r="AV349" s="121" t="s">
        <v>265</v>
      </c>
      <c r="AW349" s="121" t="s">
        <v>209</v>
      </c>
      <c r="AX349" s="121" t="s">
        <v>69</v>
      </c>
      <c r="AY349" s="121" t="s">
        <v>254</v>
      </c>
    </row>
    <row r="350" spans="2:51" s="6" customFormat="1" ht="15.75" customHeight="1">
      <c r="B350" s="114"/>
      <c r="E350" s="116"/>
      <c r="F350" s="261" t="s">
        <v>580</v>
      </c>
      <c r="G350" s="262"/>
      <c r="H350" s="262"/>
      <c r="I350" s="262"/>
      <c r="K350" s="117">
        <v>20.4</v>
      </c>
      <c r="S350" s="114"/>
      <c r="T350" s="118"/>
      <c r="AA350" s="119"/>
      <c r="AT350" s="116" t="s">
        <v>263</v>
      </c>
      <c r="AU350" s="116" t="s">
        <v>77</v>
      </c>
      <c r="AV350" s="116" t="s">
        <v>77</v>
      </c>
      <c r="AW350" s="116" t="s">
        <v>209</v>
      </c>
      <c r="AX350" s="116" t="s">
        <v>69</v>
      </c>
      <c r="AY350" s="116" t="s">
        <v>254</v>
      </c>
    </row>
    <row r="351" spans="2:51" s="6" customFormat="1" ht="15.75" customHeight="1">
      <c r="B351" s="120"/>
      <c r="E351" s="121"/>
      <c r="F351" s="263" t="s">
        <v>581</v>
      </c>
      <c r="G351" s="264"/>
      <c r="H351" s="264"/>
      <c r="I351" s="264"/>
      <c r="K351" s="122">
        <v>20.4</v>
      </c>
      <c r="S351" s="120"/>
      <c r="T351" s="123"/>
      <c r="AA351" s="124"/>
      <c r="AT351" s="121" t="s">
        <v>263</v>
      </c>
      <c r="AU351" s="121" t="s">
        <v>77</v>
      </c>
      <c r="AV351" s="121" t="s">
        <v>265</v>
      </c>
      <c r="AW351" s="121" t="s">
        <v>209</v>
      </c>
      <c r="AX351" s="121" t="s">
        <v>69</v>
      </c>
      <c r="AY351" s="121" t="s">
        <v>254</v>
      </c>
    </row>
    <row r="352" spans="2:51" s="6" customFormat="1" ht="15.75" customHeight="1">
      <c r="B352" s="129"/>
      <c r="E352" s="130" t="s">
        <v>130</v>
      </c>
      <c r="F352" s="269" t="s">
        <v>582</v>
      </c>
      <c r="G352" s="270"/>
      <c r="H352" s="270"/>
      <c r="I352" s="270"/>
      <c r="K352" s="131">
        <v>170.8</v>
      </c>
      <c r="S352" s="129"/>
      <c r="T352" s="132"/>
      <c r="AA352" s="133"/>
      <c r="AT352" s="130" t="s">
        <v>263</v>
      </c>
      <c r="AU352" s="130" t="s">
        <v>77</v>
      </c>
      <c r="AV352" s="130" t="s">
        <v>260</v>
      </c>
      <c r="AW352" s="130" t="s">
        <v>209</v>
      </c>
      <c r="AX352" s="130" t="s">
        <v>69</v>
      </c>
      <c r="AY352" s="130" t="s">
        <v>254</v>
      </c>
    </row>
    <row r="353" spans="2:51" s="6" customFormat="1" ht="15.75" customHeight="1">
      <c r="B353" s="114"/>
      <c r="E353" s="116"/>
      <c r="F353" s="261" t="s">
        <v>583</v>
      </c>
      <c r="G353" s="262"/>
      <c r="H353" s="262"/>
      <c r="I353" s="262"/>
      <c r="K353" s="117">
        <v>29.82</v>
      </c>
      <c r="S353" s="114"/>
      <c r="T353" s="118"/>
      <c r="AA353" s="119"/>
      <c r="AT353" s="116" t="s">
        <v>263</v>
      </c>
      <c r="AU353" s="116" t="s">
        <v>77</v>
      </c>
      <c r="AV353" s="116" t="s">
        <v>77</v>
      </c>
      <c r="AW353" s="116" t="s">
        <v>209</v>
      </c>
      <c r="AX353" s="116" t="s">
        <v>69</v>
      </c>
      <c r="AY353" s="116" t="s">
        <v>254</v>
      </c>
    </row>
    <row r="354" spans="2:51" s="6" customFormat="1" ht="15.75" customHeight="1">
      <c r="B354" s="114"/>
      <c r="E354" s="116"/>
      <c r="F354" s="261" t="s">
        <v>584</v>
      </c>
      <c r="G354" s="262"/>
      <c r="H354" s="262"/>
      <c r="I354" s="262"/>
      <c r="K354" s="117">
        <v>3.42</v>
      </c>
      <c r="S354" s="114"/>
      <c r="T354" s="118"/>
      <c r="AA354" s="119"/>
      <c r="AT354" s="116" t="s">
        <v>263</v>
      </c>
      <c r="AU354" s="116" t="s">
        <v>77</v>
      </c>
      <c r="AV354" s="116" t="s">
        <v>77</v>
      </c>
      <c r="AW354" s="116" t="s">
        <v>209</v>
      </c>
      <c r="AX354" s="116" t="s">
        <v>69</v>
      </c>
      <c r="AY354" s="116" t="s">
        <v>254</v>
      </c>
    </row>
    <row r="355" spans="2:51" s="6" customFormat="1" ht="15.75" customHeight="1">
      <c r="B355" s="129"/>
      <c r="E355" s="130" t="s">
        <v>142</v>
      </c>
      <c r="F355" s="269" t="s">
        <v>585</v>
      </c>
      <c r="G355" s="270"/>
      <c r="H355" s="270"/>
      <c r="I355" s="270"/>
      <c r="K355" s="131">
        <v>33.24</v>
      </c>
      <c r="S355" s="129"/>
      <c r="T355" s="132"/>
      <c r="AA355" s="133"/>
      <c r="AT355" s="130" t="s">
        <v>263</v>
      </c>
      <c r="AU355" s="130" t="s">
        <v>77</v>
      </c>
      <c r="AV355" s="130" t="s">
        <v>260</v>
      </c>
      <c r="AW355" s="130" t="s">
        <v>209</v>
      </c>
      <c r="AX355" s="130" t="s">
        <v>69</v>
      </c>
      <c r="AY355" s="130" t="s">
        <v>254</v>
      </c>
    </row>
    <row r="356" spans="2:51" s="6" customFormat="1" ht="15.75" customHeight="1">
      <c r="B356" s="114"/>
      <c r="E356" s="116"/>
      <c r="F356" s="261" t="s">
        <v>586</v>
      </c>
      <c r="G356" s="262"/>
      <c r="H356" s="262"/>
      <c r="I356" s="262"/>
      <c r="K356" s="117">
        <v>82.781</v>
      </c>
      <c r="S356" s="114"/>
      <c r="T356" s="118"/>
      <c r="AA356" s="119"/>
      <c r="AT356" s="116" t="s">
        <v>263</v>
      </c>
      <c r="AU356" s="116" t="s">
        <v>77</v>
      </c>
      <c r="AV356" s="116" t="s">
        <v>77</v>
      </c>
      <c r="AW356" s="116" t="s">
        <v>209</v>
      </c>
      <c r="AX356" s="116" t="s">
        <v>69</v>
      </c>
      <c r="AY356" s="116" t="s">
        <v>254</v>
      </c>
    </row>
    <row r="357" spans="2:51" s="6" customFormat="1" ht="15.75" customHeight="1">
      <c r="B357" s="114"/>
      <c r="E357" s="116"/>
      <c r="F357" s="261" t="s">
        <v>127</v>
      </c>
      <c r="G357" s="262"/>
      <c r="H357" s="262"/>
      <c r="I357" s="262"/>
      <c r="K357" s="117">
        <v>740.495</v>
      </c>
      <c r="S357" s="114"/>
      <c r="T357" s="118"/>
      <c r="AA357" s="119"/>
      <c r="AT357" s="116" t="s">
        <v>263</v>
      </c>
      <c r="AU357" s="116" t="s">
        <v>77</v>
      </c>
      <c r="AV357" s="116" t="s">
        <v>77</v>
      </c>
      <c r="AW357" s="116" t="s">
        <v>209</v>
      </c>
      <c r="AX357" s="116" t="s">
        <v>69</v>
      </c>
      <c r="AY357" s="116" t="s">
        <v>254</v>
      </c>
    </row>
    <row r="358" spans="2:51" s="6" customFormat="1" ht="15.75" customHeight="1">
      <c r="B358" s="114"/>
      <c r="E358" s="116"/>
      <c r="F358" s="261" t="s">
        <v>130</v>
      </c>
      <c r="G358" s="262"/>
      <c r="H358" s="262"/>
      <c r="I358" s="262"/>
      <c r="K358" s="117">
        <v>170.8</v>
      </c>
      <c r="S358" s="114"/>
      <c r="T358" s="118"/>
      <c r="AA358" s="119"/>
      <c r="AT358" s="116" t="s">
        <v>263</v>
      </c>
      <c r="AU358" s="116" t="s">
        <v>77</v>
      </c>
      <c r="AV358" s="116" t="s">
        <v>77</v>
      </c>
      <c r="AW358" s="116" t="s">
        <v>209</v>
      </c>
      <c r="AX358" s="116" t="s">
        <v>69</v>
      </c>
      <c r="AY358" s="116" t="s">
        <v>254</v>
      </c>
    </row>
    <row r="359" spans="2:51" s="6" customFormat="1" ht="15.75" customHeight="1">
      <c r="B359" s="114"/>
      <c r="E359" s="116"/>
      <c r="F359" s="261" t="s">
        <v>142</v>
      </c>
      <c r="G359" s="262"/>
      <c r="H359" s="262"/>
      <c r="I359" s="262"/>
      <c r="K359" s="117">
        <v>33.24</v>
      </c>
      <c r="S359" s="114"/>
      <c r="T359" s="118"/>
      <c r="AA359" s="119"/>
      <c r="AT359" s="116" t="s">
        <v>263</v>
      </c>
      <c r="AU359" s="116" t="s">
        <v>77</v>
      </c>
      <c r="AV359" s="116" t="s">
        <v>77</v>
      </c>
      <c r="AW359" s="116" t="s">
        <v>209</v>
      </c>
      <c r="AX359" s="116" t="s">
        <v>69</v>
      </c>
      <c r="AY359" s="116" t="s">
        <v>254</v>
      </c>
    </row>
    <row r="360" spans="2:51" s="6" customFormat="1" ht="15.75" customHeight="1">
      <c r="B360" s="120"/>
      <c r="E360" s="121"/>
      <c r="F360" s="263" t="s">
        <v>264</v>
      </c>
      <c r="G360" s="264"/>
      <c r="H360" s="264"/>
      <c r="I360" s="264"/>
      <c r="K360" s="122">
        <v>1027.316</v>
      </c>
      <c r="S360" s="120"/>
      <c r="T360" s="123"/>
      <c r="AA360" s="124"/>
      <c r="AT360" s="121" t="s">
        <v>263</v>
      </c>
      <c r="AU360" s="121" t="s">
        <v>77</v>
      </c>
      <c r="AV360" s="121" t="s">
        <v>265</v>
      </c>
      <c r="AW360" s="121" t="s">
        <v>209</v>
      </c>
      <c r="AX360" s="121" t="s">
        <v>9</v>
      </c>
      <c r="AY360" s="121" t="s">
        <v>254</v>
      </c>
    </row>
    <row r="361" spans="2:65" s="6" customFormat="1" ht="27" customHeight="1">
      <c r="B361" s="21"/>
      <c r="C361" s="125" t="s">
        <v>587</v>
      </c>
      <c r="D361" s="125" t="s">
        <v>304</v>
      </c>
      <c r="E361" s="126" t="s">
        <v>588</v>
      </c>
      <c r="F361" s="265" t="s">
        <v>589</v>
      </c>
      <c r="G361" s="266"/>
      <c r="H361" s="266"/>
      <c r="I361" s="266"/>
      <c r="J361" s="127" t="s">
        <v>258</v>
      </c>
      <c r="K361" s="128">
        <v>777.52</v>
      </c>
      <c r="L361" s="267"/>
      <c r="M361" s="266"/>
      <c r="N361" s="268">
        <f>ROUND($L$361*$K$361,0)</f>
        <v>0</v>
      </c>
      <c r="O361" s="258"/>
      <c r="P361" s="258"/>
      <c r="Q361" s="258"/>
      <c r="R361" s="106" t="s">
        <v>259</v>
      </c>
      <c r="S361" s="21"/>
      <c r="T361" s="109"/>
      <c r="U361" s="110" t="s">
        <v>39</v>
      </c>
      <c r="X361" s="111">
        <v>0.0024</v>
      </c>
      <c r="Y361" s="111">
        <f>$X$361*$K$361</f>
        <v>1.8660479999999997</v>
      </c>
      <c r="Z361" s="111">
        <v>0</v>
      </c>
      <c r="AA361" s="112">
        <f>$Z$361*$K$361</f>
        <v>0</v>
      </c>
      <c r="AR361" s="73" t="s">
        <v>296</v>
      </c>
      <c r="AT361" s="73" t="s">
        <v>304</v>
      </c>
      <c r="AU361" s="73" t="s">
        <v>77</v>
      </c>
      <c r="AY361" s="6" t="s">
        <v>254</v>
      </c>
      <c r="BE361" s="113">
        <f>IF($U$361="základní",$N$361,0)</f>
        <v>0</v>
      </c>
      <c r="BF361" s="113">
        <f>IF($U$361="snížená",$N$361,0)</f>
        <v>0</v>
      </c>
      <c r="BG361" s="113">
        <f>IF($U$361="zákl. přenesená",$N$361,0)</f>
        <v>0</v>
      </c>
      <c r="BH361" s="113">
        <f>IF($U$361="sníž. přenesená",$N$361,0)</f>
        <v>0</v>
      </c>
      <c r="BI361" s="113">
        <f>IF($U$361="nulová",$N$361,0)</f>
        <v>0</v>
      </c>
      <c r="BJ361" s="73" t="s">
        <v>9</v>
      </c>
      <c r="BK361" s="113">
        <f>ROUND($L$361*$K$361,0)</f>
        <v>0</v>
      </c>
      <c r="BL361" s="73" t="s">
        <v>260</v>
      </c>
      <c r="BM361" s="73" t="s">
        <v>590</v>
      </c>
    </row>
    <row r="362" spans="2:51" s="6" customFormat="1" ht="15.75" customHeight="1">
      <c r="B362" s="114"/>
      <c r="E362" s="115"/>
      <c r="F362" s="261" t="s">
        <v>591</v>
      </c>
      <c r="G362" s="262"/>
      <c r="H362" s="262"/>
      <c r="I362" s="262"/>
      <c r="K362" s="117">
        <v>777.52</v>
      </c>
      <c r="S362" s="114"/>
      <c r="T362" s="118"/>
      <c r="AA362" s="119"/>
      <c r="AT362" s="116" t="s">
        <v>263</v>
      </c>
      <c r="AU362" s="116" t="s">
        <v>77</v>
      </c>
      <c r="AV362" s="116" t="s">
        <v>77</v>
      </c>
      <c r="AW362" s="116" t="s">
        <v>209</v>
      </c>
      <c r="AX362" s="116" t="s">
        <v>9</v>
      </c>
      <c r="AY362" s="116" t="s">
        <v>254</v>
      </c>
    </row>
    <row r="363" spans="2:65" s="6" customFormat="1" ht="27" customHeight="1">
      <c r="B363" s="21"/>
      <c r="C363" s="125" t="s">
        <v>592</v>
      </c>
      <c r="D363" s="125" t="s">
        <v>304</v>
      </c>
      <c r="E363" s="126" t="s">
        <v>374</v>
      </c>
      <c r="F363" s="265" t="s">
        <v>375</v>
      </c>
      <c r="G363" s="266"/>
      <c r="H363" s="266"/>
      <c r="I363" s="266"/>
      <c r="J363" s="127" t="s">
        <v>258</v>
      </c>
      <c r="K363" s="128">
        <v>179.34</v>
      </c>
      <c r="L363" s="267"/>
      <c r="M363" s="266"/>
      <c r="N363" s="268">
        <f>ROUND($L$363*$K$363,0)</f>
        <v>0</v>
      </c>
      <c r="O363" s="258"/>
      <c r="P363" s="258"/>
      <c r="Q363" s="258"/>
      <c r="R363" s="106" t="s">
        <v>259</v>
      </c>
      <c r="S363" s="21"/>
      <c r="T363" s="109"/>
      <c r="U363" s="110" t="s">
        <v>39</v>
      </c>
      <c r="X363" s="111">
        <v>0.00272</v>
      </c>
      <c r="Y363" s="111">
        <f>$X$363*$K$363</f>
        <v>0.48780480000000004</v>
      </c>
      <c r="Z363" s="111">
        <v>0</v>
      </c>
      <c r="AA363" s="112">
        <f>$Z$363*$K$363</f>
        <v>0</v>
      </c>
      <c r="AR363" s="73" t="s">
        <v>296</v>
      </c>
      <c r="AT363" s="73" t="s">
        <v>304</v>
      </c>
      <c r="AU363" s="73" t="s">
        <v>77</v>
      </c>
      <c r="AY363" s="6" t="s">
        <v>254</v>
      </c>
      <c r="BE363" s="113">
        <f>IF($U$363="základní",$N$363,0)</f>
        <v>0</v>
      </c>
      <c r="BF363" s="113">
        <f>IF($U$363="snížená",$N$363,0)</f>
        <v>0</v>
      </c>
      <c r="BG363" s="113">
        <f>IF($U$363="zákl. přenesená",$N$363,0)</f>
        <v>0</v>
      </c>
      <c r="BH363" s="113">
        <f>IF($U$363="sníž. přenesená",$N$363,0)</f>
        <v>0</v>
      </c>
      <c r="BI363" s="113">
        <f>IF($U$363="nulová",$N$363,0)</f>
        <v>0</v>
      </c>
      <c r="BJ363" s="73" t="s">
        <v>9</v>
      </c>
      <c r="BK363" s="113">
        <f>ROUND($L$363*$K$363,0)</f>
        <v>0</v>
      </c>
      <c r="BL363" s="73" t="s">
        <v>260</v>
      </c>
      <c r="BM363" s="73" t="s">
        <v>593</v>
      </c>
    </row>
    <row r="364" spans="2:51" s="6" customFormat="1" ht="15.75" customHeight="1">
      <c r="B364" s="114"/>
      <c r="E364" s="115"/>
      <c r="F364" s="261" t="s">
        <v>594</v>
      </c>
      <c r="G364" s="262"/>
      <c r="H364" s="262"/>
      <c r="I364" s="262"/>
      <c r="K364" s="117">
        <v>179.34</v>
      </c>
      <c r="S364" s="114"/>
      <c r="T364" s="118"/>
      <c r="AA364" s="119"/>
      <c r="AT364" s="116" t="s">
        <v>263</v>
      </c>
      <c r="AU364" s="116" t="s">
        <v>77</v>
      </c>
      <c r="AV364" s="116" t="s">
        <v>77</v>
      </c>
      <c r="AW364" s="116" t="s">
        <v>209</v>
      </c>
      <c r="AX364" s="116" t="s">
        <v>9</v>
      </c>
      <c r="AY364" s="116" t="s">
        <v>254</v>
      </c>
    </row>
    <row r="365" spans="2:65" s="6" customFormat="1" ht="27" customHeight="1">
      <c r="B365" s="21"/>
      <c r="C365" s="125" t="s">
        <v>595</v>
      </c>
      <c r="D365" s="125" t="s">
        <v>304</v>
      </c>
      <c r="E365" s="126" t="s">
        <v>596</v>
      </c>
      <c r="F365" s="265" t="s">
        <v>597</v>
      </c>
      <c r="G365" s="266"/>
      <c r="H365" s="266"/>
      <c r="I365" s="266"/>
      <c r="J365" s="127" t="s">
        <v>258</v>
      </c>
      <c r="K365" s="128">
        <v>121.822</v>
      </c>
      <c r="L365" s="267"/>
      <c r="M365" s="266"/>
      <c r="N365" s="268">
        <f>ROUND($L$365*$K$365,0)</f>
        <v>0</v>
      </c>
      <c r="O365" s="258"/>
      <c r="P365" s="258"/>
      <c r="Q365" s="258"/>
      <c r="R365" s="106" t="s">
        <v>259</v>
      </c>
      <c r="S365" s="21"/>
      <c r="T365" s="109"/>
      <c r="U365" s="110" t="s">
        <v>39</v>
      </c>
      <c r="X365" s="111">
        <v>0.0048</v>
      </c>
      <c r="Y365" s="111">
        <f>$X$365*$K$365</f>
        <v>0.5847456</v>
      </c>
      <c r="Z365" s="111">
        <v>0</v>
      </c>
      <c r="AA365" s="112">
        <f>$Z$365*$K$365</f>
        <v>0</v>
      </c>
      <c r="AR365" s="73" t="s">
        <v>296</v>
      </c>
      <c r="AT365" s="73" t="s">
        <v>304</v>
      </c>
      <c r="AU365" s="73" t="s">
        <v>77</v>
      </c>
      <c r="AY365" s="6" t="s">
        <v>254</v>
      </c>
      <c r="BE365" s="113">
        <f>IF($U$365="základní",$N$365,0)</f>
        <v>0</v>
      </c>
      <c r="BF365" s="113">
        <f>IF($U$365="snížená",$N$365,0)</f>
        <v>0</v>
      </c>
      <c r="BG365" s="113">
        <f>IF($U$365="zákl. přenesená",$N$365,0)</f>
        <v>0</v>
      </c>
      <c r="BH365" s="113">
        <f>IF($U$365="sníž. přenesená",$N$365,0)</f>
        <v>0</v>
      </c>
      <c r="BI365" s="113">
        <f>IF($U$365="nulová",$N$365,0)</f>
        <v>0</v>
      </c>
      <c r="BJ365" s="73" t="s">
        <v>9</v>
      </c>
      <c r="BK365" s="113">
        <f>ROUND($L$365*$K$365,0)</f>
        <v>0</v>
      </c>
      <c r="BL365" s="73" t="s">
        <v>260</v>
      </c>
      <c r="BM365" s="73" t="s">
        <v>598</v>
      </c>
    </row>
    <row r="366" spans="2:51" s="6" customFormat="1" ht="15.75" customHeight="1">
      <c r="B366" s="114"/>
      <c r="E366" s="115"/>
      <c r="F366" s="261" t="s">
        <v>599</v>
      </c>
      <c r="G366" s="262"/>
      <c r="H366" s="262"/>
      <c r="I366" s="262"/>
      <c r="K366" s="117">
        <v>86.92</v>
      </c>
      <c r="S366" s="114"/>
      <c r="T366" s="118"/>
      <c r="AA366" s="119"/>
      <c r="AT366" s="116" t="s">
        <v>263</v>
      </c>
      <c r="AU366" s="116" t="s">
        <v>77</v>
      </c>
      <c r="AV366" s="116" t="s">
        <v>77</v>
      </c>
      <c r="AW366" s="116" t="s">
        <v>209</v>
      </c>
      <c r="AX366" s="116" t="s">
        <v>69</v>
      </c>
      <c r="AY366" s="116" t="s">
        <v>254</v>
      </c>
    </row>
    <row r="367" spans="2:51" s="6" customFormat="1" ht="15.75" customHeight="1">
      <c r="B367" s="114"/>
      <c r="E367" s="116"/>
      <c r="F367" s="261" t="s">
        <v>600</v>
      </c>
      <c r="G367" s="262"/>
      <c r="H367" s="262"/>
      <c r="I367" s="262"/>
      <c r="K367" s="117">
        <v>34.902</v>
      </c>
      <c r="S367" s="114"/>
      <c r="T367" s="118"/>
      <c r="AA367" s="119"/>
      <c r="AT367" s="116" t="s">
        <v>263</v>
      </c>
      <c r="AU367" s="116" t="s">
        <v>77</v>
      </c>
      <c r="AV367" s="116" t="s">
        <v>77</v>
      </c>
      <c r="AW367" s="116" t="s">
        <v>209</v>
      </c>
      <c r="AX367" s="116" t="s">
        <v>69</v>
      </c>
      <c r="AY367" s="116" t="s">
        <v>254</v>
      </c>
    </row>
    <row r="368" spans="2:51" s="6" customFormat="1" ht="15.75" customHeight="1">
      <c r="B368" s="120"/>
      <c r="E368" s="121"/>
      <c r="F368" s="263" t="s">
        <v>264</v>
      </c>
      <c r="G368" s="264"/>
      <c r="H368" s="264"/>
      <c r="I368" s="264"/>
      <c r="K368" s="122">
        <v>121.822</v>
      </c>
      <c r="S368" s="120"/>
      <c r="T368" s="123"/>
      <c r="AA368" s="124"/>
      <c r="AT368" s="121" t="s">
        <v>263</v>
      </c>
      <c r="AU368" s="121" t="s">
        <v>77</v>
      </c>
      <c r="AV368" s="121" t="s">
        <v>265</v>
      </c>
      <c r="AW368" s="121" t="s">
        <v>209</v>
      </c>
      <c r="AX368" s="121" t="s">
        <v>9</v>
      </c>
      <c r="AY368" s="121" t="s">
        <v>254</v>
      </c>
    </row>
    <row r="369" spans="2:65" s="6" customFormat="1" ht="27" customHeight="1">
      <c r="B369" s="21"/>
      <c r="C369" s="104" t="s">
        <v>601</v>
      </c>
      <c r="D369" s="104" t="s">
        <v>255</v>
      </c>
      <c r="E369" s="105" t="s">
        <v>602</v>
      </c>
      <c r="F369" s="257" t="s">
        <v>603</v>
      </c>
      <c r="G369" s="258"/>
      <c r="H369" s="258"/>
      <c r="I369" s="258"/>
      <c r="J369" s="107" t="s">
        <v>338</v>
      </c>
      <c r="K369" s="108">
        <v>954.222</v>
      </c>
      <c r="L369" s="259"/>
      <c r="M369" s="258"/>
      <c r="N369" s="260">
        <f>ROUND($L$369*$K$369,0)</f>
        <v>0</v>
      </c>
      <c r="O369" s="258"/>
      <c r="P369" s="258"/>
      <c r="Q369" s="258"/>
      <c r="R369" s="106" t="s">
        <v>259</v>
      </c>
      <c r="S369" s="21"/>
      <c r="T369" s="109"/>
      <c r="U369" s="110" t="s">
        <v>39</v>
      </c>
      <c r="X369" s="111">
        <v>0.0016801</v>
      </c>
      <c r="Y369" s="111">
        <f>$X$369*$K$369</f>
        <v>1.6031883822</v>
      </c>
      <c r="Z369" s="111">
        <v>0</v>
      </c>
      <c r="AA369" s="112">
        <f>$Z$369*$K$369</f>
        <v>0</v>
      </c>
      <c r="AR369" s="73" t="s">
        <v>260</v>
      </c>
      <c r="AT369" s="73" t="s">
        <v>255</v>
      </c>
      <c r="AU369" s="73" t="s">
        <v>77</v>
      </c>
      <c r="AY369" s="6" t="s">
        <v>254</v>
      </c>
      <c r="BE369" s="113">
        <f>IF($U$369="základní",$N$369,0)</f>
        <v>0</v>
      </c>
      <c r="BF369" s="113">
        <f>IF($U$369="snížená",$N$369,0)</f>
        <v>0</v>
      </c>
      <c r="BG369" s="113">
        <f>IF($U$369="zákl. přenesená",$N$369,0)</f>
        <v>0</v>
      </c>
      <c r="BH369" s="113">
        <f>IF($U$369="sníž. přenesená",$N$369,0)</f>
        <v>0</v>
      </c>
      <c r="BI369" s="113">
        <f>IF($U$369="nulová",$N$369,0)</f>
        <v>0</v>
      </c>
      <c r="BJ369" s="73" t="s">
        <v>9</v>
      </c>
      <c r="BK369" s="113">
        <f>ROUND($L$369*$K$369,0)</f>
        <v>0</v>
      </c>
      <c r="BL369" s="73" t="s">
        <v>260</v>
      </c>
      <c r="BM369" s="73" t="s">
        <v>604</v>
      </c>
    </row>
    <row r="370" spans="2:51" s="6" customFormat="1" ht="15.75" customHeight="1">
      <c r="B370" s="114"/>
      <c r="E370" s="115"/>
      <c r="F370" s="261" t="s">
        <v>605</v>
      </c>
      <c r="G370" s="262"/>
      <c r="H370" s="262"/>
      <c r="I370" s="262"/>
      <c r="K370" s="117">
        <v>5.02</v>
      </c>
      <c r="S370" s="114"/>
      <c r="T370" s="118"/>
      <c r="AA370" s="119"/>
      <c r="AT370" s="116" t="s">
        <v>263</v>
      </c>
      <c r="AU370" s="116" t="s">
        <v>77</v>
      </c>
      <c r="AV370" s="116" t="s">
        <v>77</v>
      </c>
      <c r="AW370" s="116" t="s">
        <v>209</v>
      </c>
      <c r="AX370" s="116" t="s">
        <v>69</v>
      </c>
      <c r="AY370" s="116" t="s">
        <v>254</v>
      </c>
    </row>
    <row r="371" spans="2:51" s="6" customFormat="1" ht="15.75" customHeight="1">
      <c r="B371" s="114"/>
      <c r="E371" s="116"/>
      <c r="F371" s="261" t="s">
        <v>606</v>
      </c>
      <c r="G371" s="262"/>
      <c r="H371" s="262"/>
      <c r="I371" s="262"/>
      <c r="K371" s="117">
        <v>52.4</v>
      </c>
      <c r="S371" s="114"/>
      <c r="T371" s="118"/>
      <c r="AA371" s="119"/>
      <c r="AT371" s="116" t="s">
        <v>263</v>
      </c>
      <c r="AU371" s="116" t="s">
        <v>77</v>
      </c>
      <c r="AV371" s="116" t="s">
        <v>77</v>
      </c>
      <c r="AW371" s="116" t="s">
        <v>209</v>
      </c>
      <c r="AX371" s="116" t="s">
        <v>69</v>
      </c>
      <c r="AY371" s="116" t="s">
        <v>254</v>
      </c>
    </row>
    <row r="372" spans="2:51" s="6" customFormat="1" ht="15.75" customHeight="1">
      <c r="B372" s="120"/>
      <c r="E372" s="121"/>
      <c r="F372" s="263" t="s">
        <v>527</v>
      </c>
      <c r="G372" s="264"/>
      <c r="H372" s="264"/>
      <c r="I372" s="264"/>
      <c r="K372" s="122">
        <v>57.42</v>
      </c>
      <c r="S372" s="120"/>
      <c r="T372" s="123"/>
      <c r="AA372" s="124"/>
      <c r="AT372" s="121" t="s">
        <v>263</v>
      </c>
      <c r="AU372" s="121" t="s">
        <v>77</v>
      </c>
      <c r="AV372" s="121" t="s">
        <v>265</v>
      </c>
      <c r="AW372" s="121" t="s">
        <v>209</v>
      </c>
      <c r="AX372" s="121" t="s">
        <v>69</v>
      </c>
      <c r="AY372" s="121" t="s">
        <v>254</v>
      </c>
    </row>
    <row r="373" spans="2:51" s="6" customFormat="1" ht="15.75" customHeight="1">
      <c r="B373" s="114"/>
      <c r="E373" s="116"/>
      <c r="F373" s="261" t="s">
        <v>607</v>
      </c>
      <c r="G373" s="262"/>
      <c r="H373" s="262"/>
      <c r="I373" s="262"/>
      <c r="K373" s="117">
        <v>7.35</v>
      </c>
      <c r="S373" s="114"/>
      <c r="T373" s="118"/>
      <c r="AA373" s="119"/>
      <c r="AT373" s="116" t="s">
        <v>263</v>
      </c>
      <c r="AU373" s="116" t="s">
        <v>77</v>
      </c>
      <c r="AV373" s="116" t="s">
        <v>77</v>
      </c>
      <c r="AW373" s="116" t="s">
        <v>209</v>
      </c>
      <c r="AX373" s="116" t="s">
        <v>69</v>
      </c>
      <c r="AY373" s="116" t="s">
        <v>254</v>
      </c>
    </row>
    <row r="374" spans="2:51" s="6" customFormat="1" ht="27" customHeight="1">
      <c r="B374" s="114"/>
      <c r="E374" s="116"/>
      <c r="F374" s="261" t="s">
        <v>608</v>
      </c>
      <c r="G374" s="262"/>
      <c r="H374" s="262"/>
      <c r="I374" s="262"/>
      <c r="K374" s="117">
        <v>316.8</v>
      </c>
      <c r="S374" s="114"/>
      <c r="T374" s="118"/>
      <c r="AA374" s="119"/>
      <c r="AT374" s="116" t="s">
        <v>263</v>
      </c>
      <c r="AU374" s="116" t="s">
        <v>77</v>
      </c>
      <c r="AV374" s="116" t="s">
        <v>77</v>
      </c>
      <c r="AW374" s="116" t="s">
        <v>209</v>
      </c>
      <c r="AX374" s="116" t="s">
        <v>69</v>
      </c>
      <c r="AY374" s="116" t="s">
        <v>254</v>
      </c>
    </row>
    <row r="375" spans="2:51" s="6" customFormat="1" ht="15.75" customHeight="1">
      <c r="B375" s="114"/>
      <c r="E375" s="116"/>
      <c r="F375" s="261" t="s">
        <v>609</v>
      </c>
      <c r="G375" s="262"/>
      <c r="H375" s="262"/>
      <c r="I375" s="262"/>
      <c r="K375" s="117">
        <v>24.9</v>
      </c>
      <c r="S375" s="114"/>
      <c r="T375" s="118"/>
      <c r="AA375" s="119"/>
      <c r="AT375" s="116" t="s">
        <v>263</v>
      </c>
      <c r="AU375" s="116" t="s">
        <v>77</v>
      </c>
      <c r="AV375" s="116" t="s">
        <v>77</v>
      </c>
      <c r="AW375" s="116" t="s">
        <v>209</v>
      </c>
      <c r="AX375" s="116" t="s">
        <v>69</v>
      </c>
      <c r="AY375" s="116" t="s">
        <v>254</v>
      </c>
    </row>
    <row r="376" spans="2:51" s="6" customFormat="1" ht="15.75" customHeight="1">
      <c r="B376" s="114"/>
      <c r="E376" s="116"/>
      <c r="F376" s="261" t="s">
        <v>610</v>
      </c>
      <c r="G376" s="262"/>
      <c r="H376" s="262"/>
      <c r="I376" s="262"/>
      <c r="K376" s="117">
        <v>4.712</v>
      </c>
      <c r="S376" s="114"/>
      <c r="T376" s="118"/>
      <c r="AA376" s="119"/>
      <c r="AT376" s="116" t="s">
        <v>263</v>
      </c>
      <c r="AU376" s="116" t="s">
        <v>77</v>
      </c>
      <c r="AV376" s="116" t="s">
        <v>77</v>
      </c>
      <c r="AW376" s="116" t="s">
        <v>209</v>
      </c>
      <c r="AX376" s="116" t="s">
        <v>69</v>
      </c>
      <c r="AY376" s="116" t="s">
        <v>254</v>
      </c>
    </row>
    <row r="377" spans="2:51" s="6" customFormat="1" ht="15.75" customHeight="1">
      <c r="B377" s="120"/>
      <c r="E377" s="121"/>
      <c r="F377" s="263" t="s">
        <v>437</v>
      </c>
      <c r="G377" s="264"/>
      <c r="H377" s="264"/>
      <c r="I377" s="264"/>
      <c r="K377" s="122">
        <v>353.762</v>
      </c>
      <c r="S377" s="120"/>
      <c r="T377" s="123"/>
      <c r="AA377" s="124"/>
      <c r="AT377" s="121" t="s">
        <v>263</v>
      </c>
      <c r="AU377" s="121" t="s">
        <v>77</v>
      </c>
      <c r="AV377" s="121" t="s">
        <v>265</v>
      </c>
      <c r="AW377" s="121" t="s">
        <v>209</v>
      </c>
      <c r="AX377" s="121" t="s">
        <v>69</v>
      </c>
      <c r="AY377" s="121" t="s">
        <v>254</v>
      </c>
    </row>
    <row r="378" spans="2:51" s="6" customFormat="1" ht="15.75" customHeight="1">
      <c r="B378" s="114"/>
      <c r="E378" s="116"/>
      <c r="F378" s="261" t="s">
        <v>611</v>
      </c>
      <c r="G378" s="262"/>
      <c r="H378" s="262"/>
      <c r="I378" s="262"/>
      <c r="K378" s="117">
        <v>7.3</v>
      </c>
      <c r="S378" s="114"/>
      <c r="T378" s="118"/>
      <c r="AA378" s="119"/>
      <c r="AT378" s="116" t="s">
        <v>263</v>
      </c>
      <c r="AU378" s="116" t="s">
        <v>77</v>
      </c>
      <c r="AV378" s="116" t="s">
        <v>77</v>
      </c>
      <c r="AW378" s="116" t="s">
        <v>209</v>
      </c>
      <c r="AX378" s="116" t="s">
        <v>69</v>
      </c>
      <c r="AY378" s="116" t="s">
        <v>254</v>
      </c>
    </row>
    <row r="379" spans="2:51" s="6" customFormat="1" ht="15.75" customHeight="1">
      <c r="B379" s="114"/>
      <c r="E379" s="116"/>
      <c r="F379" s="261" t="s">
        <v>612</v>
      </c>
      <c r="G379" s="262"/>
      <c r="H379" s="262"/>
      <c r="I379" s="262"/>
      <c r="K379" s="117">
        <v>65.8</v>
      </c>
      <c r="S379" s="114"/>
      <c r="T379" s="118"/>
      <c r="AA379" s="119"/>
      <c r="AT379" s="116" t="s">
        <v>263</v>
      </c>
      <c r="AU379" s="116" t="s">
        <v>77</v>
      </c>
      <c r="AV379" s="116" t="s">
        <v>77</v>
      </c>
      <c r="AW379" s="116" t="s">
        <v>209</v>
      </c>
      <c r="AX379" s="116" t="s">
        <v>69</v>
      </c>
      <c r="AY379" s="116" t="s">
        <v>254</v>
      </c>
    </row>
    <row r="380" spans="2:51" s="6" customFormat="1" ht="15.75" customHeight="1">
      <c r="B380" s="120"/>
      <c r="E380" s="121"/>
      <c r="F380" s="263" t="s">
        <v>476</v>
      </c>
      <c r="G380" s="264"/>
      <c r="H380" s="264"/>
      <c r="I380" s="264"/>
      <c r="K380" s="122">
        <v>73.1</v>
      </c>
      <c r="S380" s="120"/>
      <c r="T380" s="123"/>
      <c r="AA380" s="124"/>
      <c r="AT380" s="121" t="s">
        <v>263</v>
      </c>
      <c r="AU380" s="121" t="s">
        <v>77</v>
      </c>
      <c r="AV380" s="121" t="s">
        <v>265</v>
      </c>
      <c r="AW380" s="121" t="s">
        <v>209</v>
      </c>
      <c r="AX380" s="121" t="s">
        <v>69</v>
      </c>
      <c r="AY380" s="121" t="s">
        <v>254</v>
      </c>
    </row>
    <row r="381" spans="2:51" s="6" customFormat="1" ht="15.75" customHeight="1">
      <c r="B381" s="114"/>
      <c r="E381" s="116"/>
      <c r="F381" s="261" t="s">
        <v>613</v>
      </c>
      <c r="G381" s="262"/>
      <c r="H381" s="262"/>
      <c r="I381" s="262"/>
      <c r="K381" s="117">
        <v>74.4</v>
      </c>
      <c r="S381" s="114"/>
      <c r="T381" s="118"/>
      <c r="AA381" s="119"/>
      <c r="AT381" s="116" t="s">
        <v>263</v>
      </c>
      <c r="AU381" s="116" t="s">
        <v>77</v>
      </c>
      <c r="AV381" s="116" t="s">
        <v>77</v>
      </c>
      <c r="AW381" s="116" t="s">
        <v>209</v>
      </c>
      <c r="AX381" s="116" t="s">
        <v>69</v>
      </c>
      <c r="AY381" s="116" t="s">
        <v>254</v>
      </c>
    </row>
    <row r="382" spans="2:51" s="6" customFormat="1" ht="15.75" customHeight="1">
      <c r="B382" s="114"/>
      <c r="E382" s="116"/>
      <c r="F382" s="261" t="s">
        <v>614</v>
      </c>
      <c r="G382" s="262"/>
      <c r="H382" s="262"/>
      <c r="I382" s="262"/>
      <c r="K382" s="117">
        <v>298.8</v>
      </c>
      <c r="S382" s="114"/>
      <c r="T382" s="118"/>
      <c r="AA382" s="119"/>
      <c r="AT382" s="116" t="s">
        <v>263</v>
      </c>
      <c r="AU382" s="116" t="s">
        <v>77</v>
      </c>
      <c r="AV382" s="116" t="s">
        <v>77</v>
      </c>
      <c r="AW382" s="116" t="s">
        <v>209</v>
      </c>
      <c r="AX382" s="116" t="s">
        <v>69</v>
      </c>
      <c r="AY382" s="116" t="s">
        <v>254</v>
      </c>
    </row>
    <row r="383" spans="2:51" s="6" customFormat="1" ht="15.75" customHeight="1">
      <c r="B383" s="120"/>
      <c r="E383" s="121"/>
      <c r="F383" s="263" t="s">
        <v>507</v>
      </c>
      <c r="G383" s="264"/>
      <c r="H383" s="264"/>
      <c r="I383" s="264"/>
      <c r="K383" s="122">
        <v>373.2</v>
      </c>
      <c r="S383" s="120"/>
      <c r="T383" s="123"/>
      <c r="AA383" s="124"/>
      <c r="AT383" s="121" t="s">
        <v>263</v>
      </c>
      <c r="AU383" s="121" t="s">
        <v>77</v>
      </c>
      <c r="AV383" s="121" t="s">
        <v>265</v>
      </c>
      <c r="AW383" s="121" t="s">
        <v>209</v>
      </c>
      <c r="AX383" s="121" t="s">
        <v>69</v>
      </c>
      <c r="AY383" s="121" t="s">
        <v>254</v>
      </c>
    </row>
    <row r="384" spans="2:51" s="6" customFormat="1" ht="15.75" customHeight="1">
      <c r="B384" s="114"/>
      <c r="E384" s="116"/>
      <c r="F384" s="261" t="s">
        <v>615</v>
      </c>
      <c r="G384" s="262"/>
      <c r="H384" s="262"/>
      <c r="I384" s="262"/>
      <c r="K384" s="117">
        <v>5.12</v>
      </c>
      <c r="S384" s="114"/>
      <c r="T384" s="118"/>
      <c r="AA384" s="119"/>
      <c r="AT384" s="116" t="s">
        <v>263</v>
      </c>
      <c r="AU384" s="116" t="s">
        <v>77</v>
      </c>
      <c r="AV384" s="116" t="s">
        <v>77</v>
      </c>
      <c r="AW384" s="116" t="s">
        <v>209</v>
      </c>
      <c r="AX384" s="116" t="s">
        <v>69</v>
      </c>
      <c r="AY384" s="116" t="s">
        <v>254</v>
      </c>
    </row>
    <row r="385" spans="2:51" s="6" customFormat="1" ht="15.75" customHeight="1">
      <c r="B385" s="114"/>
      <c r="E385" s="116"/>
      <c r="F385" s="261" t="s">
        <v>616</v>
      </c>
      <c r="G385" s="262"/>
      <c r="H385" s="262"/>
      <c r="I385" s="262"/>
      <c r="K385" s="117">
        <v>5.4</v>
      </c>
      <c r="S385" s="114"/>
      <c r="T385" s="118"/>
      <c r="AA385" s="119"/>
      <c r="AT385" s="116" t="s">
        <v>263</v>
      </c>
      <c r="AU385" s="116" t="s">
        <v>77</v>
      </c>
      <c r="AV385" s="116" t="s">
        <v>77</v>
      </c>
      <c r="AW385" s="116" t="s">
        <v>209</v>
      </c>
      <c r="AX385" s="116" t="s">
        <v>69</v>
      </c>
      <c r="AY385" s="116" t="s">
        <v>254</v>
      </c>
    </row>
    <row r="386" spans="2:51" s="6" customFormat="1" ht="15.75" customHeight="1">
      <c r="B386" s="120"/>
      <c r="E386" s="121"/>
      <c r="F386" s="263" t="s">
        <v>478</v>
      </c>
      <c r="G386" s="264"/>
      <c r="H386" s="264"/>
      <c r="I386" s="264"/>
      <c r="K386" s="122">
        <v>10.52</v>
      </c>
      <c r="S386" s="120"/>
      <c r="T386" s="123"/>
      <c r="AA386" s="124"/>
      <c r="AT386" s="121" t="s">
        <v>263</v>
      </c>
      <c r="AU386" s="121" t="s">
        <v>77</v>
      </c>
      <c r="AV386" s="121" t="s">
        <v>265</v>
      </c>
      <c r="AW386" s="121" t="s">
        <v>209</v>
      </c>
      <c r="AX386" s="121" t="s">
        <v>69</v>
      </c>
      <c r="AY386" s="121" t="s">
        <v>254</v>
      </c>
    </row>
    <row r="387" spans="2:51" s="6" customFormat="1" ht="15.75" customHeight="1">
      <c r="B387" s="114"/>
      <c r="E387" s="116"/>
      <c r="F387" s="261" t="s">
        <v>617</v>
      </c>
      <c r="G387" s="262"/>
      <c r="H387" s="262"/>
      <c r="I387" s="262"/>
      <c r="K387" s="117">
        <v>24.8</v>
      </c>
      <c r="S387" s="114"/>
      <c r="T387" s="118"/>
      <c r="AA387" s="119"/>
      <c r="AT387" s="116" t="s">
        <v>263</v>
      </c>
      <c r="AU387" s="116" t="s">
        <v>77</v>
      </c>
      <c r="AV387" s="116" t="s">
        <v>77</v>
      </c>
      <c r="AW387" s="116" t="s">
        <v>209</v>
      </c>
      <c r="AX387" s="116" t="s">
        <v>69</v>
      </c>
      <c r="AY387" s="116" t="s">
        <v>254</v>
      </c>
    </row>
    <row r="388" spans="2:51" s="6" customFormat="1" ht="15.75" customHeight="1">
      <c r="B388" s="114"/>
      <c r="E388" s="116"/>
      <c r="F388" s="261" t="s">
        <v>618</v>
      </c>
      <c r="G388" s="262"/>
      <c r="H388" s="262"/>
      <c r="I388" s="262"/>
      <c r="K388" s="117">
        <v>33.2</v>
      </c>
      <c r="S388" s="114"/>
      <c r="T388" s="118"/>
      <c r="AA388" s="119"/>
      <c r="AT388" s="116" t="s">
        <v>263</v>
      </c>
      <c r="AU388" s="116" t="s">
        <v>77</v>
      </c>
      <c r="AV388" s="116" t="s">
        <v>77</v>
      </c>
      <c r="AW388" s="116" t="s">
        <v>209</v>
      </c>
      <c r="AX388" s="116" t="s">
        <v>69</v>
      </c>
      <c r="AY388" s="116" t="s">
        <v>254</v>
      </c>
    </row>
    <row r="389" spans="2:51" s="6" customFormat="1" ht="15.75" customHeight="1">
      <c r="B389" s="120"/>
      <c r="E389" s="121"/>
      <c r="F389" s="263" t="s">
        <v>510</v>
      </c>
      <c r="G389" s="264"/>
      <c r="H389" s="264"/>
      <c r="I389" s="264"/>
      <c r="K389" s="122">
        <v>58</v>
      </c>
      <c r="S389" s="120"/>
      <c r="T389" s="123"/>
      <c r="AA389" s="124"/>
      <c r="AT389" s="121" t="s">
        <v>263</v>
      </c>
      <c r="AU389" s="121" t="s">
        <v>77</v>
      </c>
      <c r="AV389" s="121" t="s">
        <v>265</v>
      </c>
      <c r="AW389" s="121" t="s">
        <v>209</v>
      </c>
      <c r="AX389" s="121" t="s">
        <v>69</v>
      </c>
      <c r="AY389" s="121" t="s">
        <v>254</v>
      </c>
    </row>
    <row r="390" spans="2:51" s="6" customFormat="1" ht="15.75" customHeight="1">
      <c r="B390" s="114"/>
      <c r="E390" s="116"/>
      <c r="F390" s="261" t="s">
        <v>615</v>
      </c>
      <c r="G390" s="262"/>
      <c r="H390" s="262"/>
      <c r="I390" s="262"/>
      <c r="K390" s="117">
        <v>5.12</v>
      </c>
      <c r="S390" s="114"/>
      <c r="T390" s="118"/>
      <c r="AA390" s="119"/>
      <c r="AT390" s="116" t="s">
        <v>263</v>
      </c>
      <c r="AU390" s="116" t="s">
        <v>77</v>
      </c>
      <c r="AV390" s="116" t="s">
        <v>77</v>
      </c>
      <c r="AW390" s="116" t="s">
        <v>209</v>
      </c>
      <c r="AX390" s="116" t="s">
        <v>69</v>
      </c>
      <c r="AY390" s="116" t="s">
        <v>254</v>
      </c>
    </row>
    <row r="391" spans="2:51" s="6" customFormat="1" ht="15.75" customHeight="1">
      <c r="B391" s="114"/>
      <c r="E391" s="116"/>
      <c r="F391" s="261" t="s">
        <v>619</v>
      </c>
      <c r="G391" s="262"/>
      <c r="H391" s="262"/>
      <c r="I391" s="262"/>
      <c r="K391" s="117">
        <v>18.6</v>
      </c>
      <c r="S391" s="114"/>
      <c r="T391" s="118"/>
      <c r="AA391" s="119"/>
      <c r="AT391" s="116" t="s">
        <v>263</v>
      </c>
      <c r="AU391" s="116" t="s">
        <v>77</v>
      </c>
      <c r="AV391" s="116" t="s">
        <v>77</v>
      </c>
      <c r="AW391" s="116" t="s">
        <v>209</v>
      </c>
      <c r="AX391" s="116" t="s">
        <v>69</v>
      </c>
      <c r="AY391" s="116" t="s">
        <v>254</v>
      </c>
    </row>
    <row r="392" spans="2:51" s="6" customFormat="1" ht="15.75" customHeight="1">
      <c r="B392" s="120"/>
      <c r="E392" s="121"/>
      <c r="F392" s="263" t="s">
        <v>383</v>
      </c>
      <c r="G392" s="264"/>
      <c r="H392" s="264"/>
      <c r="I392" s="264"/>
      <c r="K392" s="122">
        <v>23.72</v>
      </c>
      <c r="S392" s="120"/>
      <c r="T392" s="123"/>
      <c r="AA392" s="124"/>
      <c r="AT392" s="121" t="s">
        <v>263</v>
      </c>
      <c r="AU392" s="121" t="s">
        <v>77</v>
      </c>
      <c r="AV392" s="121" t="s">
        <v>265</v>
      </c>
      <c r="AW392" s="121" t="s">
        <v>209</v>
      </c>
      <c r="AX392" s="121" t="s">
        <v>69</v>
      </c>
      <c r="AY392" s="121" t="s">
        <v>254</v>
      </c>
    </row>
    <row r="393" spans="2:51" s="6" customFormat="1" ht="15.75" customHeight="1">
      <c r="B393" s="114"/>
      <c r="E393" s="116"/>
      <c r="F393" s="261" t="s">
        <v>620</v>
      </c>
      <c r="G393" s="262"/>
      <c r="H393" s="262"/>
      <c r="I393" s="262"/>
      <c r="K393" s="117">
        <v>4.5</v>
      </c>
      <c r="S393" s="114"/>
      <c r="T393" s="118"/>
      <c r="AA393" s="119"/>
      <c r="AT393" s="116" t="s">
        <v>263</v>
      </c>
      <c r="AU393" s="116" t="s">
        <v>77</v>
      </c>
      <c r="AV393" s="116" t="s">
        <v>77</v>
      </c>
      <c r="AW393" s="116" t="s">
        <v>209</v>
      </c>
      <c r="AX393" s="116" t="s">
        <v>69</v>
      </c>
      <c r="AY393" s="116" t="s">
        <v>254</v>
      </c>
    </row>
    <row r="394" spans="2:51" s="6" customFormat="1" ht="15.75" customHeight="1">
      <c r="B394" s="120"/>
      <c r="E394" s="121"/>
      <c r="F394" s="263" t="s">
        <v>463</v>
      </c>
      <c r="G394" s="264"/>
      <c r="H394" s="264"/>
      <c r="I394" s="264"/>
      <c r="K394" s="122">
        <v>4.5</v>
      </c>
      <c r="S394" s="120"/>
      <c r="T394" s="123"/>
      <c r="AA394" s="124"/>
      <c r="AT394" s="121" t="s">
        <v>263</v>
      </c>
      <c r="AU394" s="121" t="s">
        <v>77</v>
      </c>
      <c r="AV394" s="121" t="s">
        <v>265</v>
      </c>
      <c r="AW394" s="121" t="s">
        <v>209</v>
      </c>
      <c r="AX394" s="121" t="s">
        <v>69</v>
      </c>
      <c r="AY394" s="121" t="s">
        <v>254</v>
      </c>
    </row>
    <row r="395" spans="2:51" s="6" customFormat="1" ht="15.75" customHeight="1">
      <c r="B395" s="129"/>
      <c r="E395" s="130" t="s">
        <v>133</v>
      </c>
      <c r="F395" s="269" t="s">
        <v>621</v>
      </c>
      <c r="G395" s="270"/>
      <c r="H395" s="270"/>
      <c r="I395" s="270"/>
      <c r="K395" s="131">
        <v>954.222</v>
      </c>
      <c r="S395" s="129"/>
      <c r="T395" s="132"/>
      <c r="AA395" s="133"/>
      <c r="AT395" s="130" t="s">
        <v>263</v>
      </c>
      <c r="AU395" s="130" t="s">
        <v>77</v>
      </c>
      <c r="AV395" s="130" t="s">
        <v>260</v>
      </c>
      <c r="AW395" s="130" t="s">
        <v>209</v>
      </c>
      <c r="AX395" s="130" t="s">
        <v>9</v>
      </c>
      <c r="AY395" s="130" t="s">
        <v>254</v>
      </c>
    </row>
    <row r="396" spans="2:65" s="6" customFormat="1" ht="27" customHeight="1">
      <c r="B396" s="21"/>
      <c r="C396" s="125" t="s">
        <v>622</v>
      </c>
      <c r="D396" s="125" t="s">
        <v>304</v>
      </c>
      <c r="E396" s="126" t="s">
        <v>623</v>
      </c>
      <c r="F396" s="265" t="s">
        <v>624</v>
      </c>
      <c r="G396" s="266"/>
      <c r="H396" s="266"/>
      <c r="I396" s="266"/>
      <c r="J396" s="127" t="s">
        <v>258</v>
      </c>
      <c r="K396" s="128">
        <v>200.387</v>
      </c>
      <c r="L396" s="267"/>
      <c r="M396" s="266"/>
      <c r="N396" s="268">
        <f>ROUND($L$396*$K$396,0)</f>
        <v>0</v>
      </c>
      <c r="O396" s="258"/>
      <c r="P396" s="258"/>
      <c r="Q396" s="258"/>
      <c r="R396" s="106" t="s">
        <v>259</v>
      </c>
      <c r="S396" s="21"/>
      <c r="T396" s="109"/>
      <c r="U396" s="110" t="s">
        <v>39</v>
      </c>
      <c r="X396" s="111">
        <v>0.0006</v>
      </c>
      <c r="Y396" s="111">
        <f>$X$396*$K$396</f>
        <v>0.12023219999999998</v>
      </c>
      <c r="Z396" s="111">
        <v>0</v>
      </c>
      <c r="AA396" s="112">
        <f>$Z$396*$K$396</f>
        <v>0</v>
      </c>
      <c r="AR396" s="73" t="s">
        <v>296</v>
      </c>
      <c r="AT396" s="73" t="s">
        <v>304</v>
      </c>
      <c r="AU396" s="73" t="s">
        <v>77</v>
      </c>
      <c r="AY396" s="6" t="s">
        <v>254</v>
      </c>
      <c r="BE396" s="113">
        <f>IF($U$396="základní",$N$396,0)</f>
        <v>0</v>
      </c>
      <c r="BF396" s="113">
        <f>IF($U$396="snížená",$N$396,0)</f>
        <v>0</v>
      </c>
      <c r="BG396" s="113">
        <f>IF($U$396="zákl. přenesená",$N$396,0)</f>
        <v>0</v>
      </c>
      <c r="BH396" s="113">
        <f>IF($U$396="sníž. přenesená",$N$396,0)</f>
        <v>0</v>
      </c>
      <c r="BI396" s="113">
        <f>IF($U$396="nulová",$N$396,0)</f>
        <v>0</v>
      </c>
      <c r="BJ396" s="73" t="s">
        <v>9</v>
      </c>
      <c r="BK396" s="113">
        <f>ROUND($L$396*$K$396,0)</f>
        <v>0</v>
      </c>
      <c r="BL396" s="73" t="s">
        <v>260</v>
      </c>
      <c r="BM396" s="73" t="s">
        <v>625</v>
      </c>
    </row>
    <row r="397" spans="2:51" s="6" customFormat="1" ht="15.75" customHeight="1">
      <c r="B397" s="114"/>
      <c r="E397" s="115"/>
      <c r="F397" s="261" t="s">
        <v>626</v>
      </c>
      <c r="G397" s="262"/>
      <c r="H397" s="262"/>
      <c r="I397" s="262"/>
      <c r="K397" s="117">
        <v>200.387</v>
      </c>
      <c r="S397" s="114"/>
      <c r="T397" s="118"/>
      <c r="AA397" s="119"/>
      <c r="AT397" s="116" t="s">
        <v>263</v>
      </c>
      <c r="AU397" s="116" t="s">
        <v>77</v>
      </c>
      <c r="AV397" s="116" t="s">
        <v>77</v>
      </c>
      <c r="AW397" s="116" t="s">
        <v>209</v>
      </c>
      <c r="AX397" s="116" t="s">
        <v>9</v>
      </c>
      <c r="AY397" s="116" t="s">
        <v>254</v>
      </c>
    </row>
    <row r="398" spans="2:65" s="6" customFormat="1" ht="39" customHeight="1">
      <c r="B398" s="21"/>
      <c r="C398" s="104" t="s">
        <v>627</v>
      </c>
      <c r="D398" s="104" t="s">
        <v>255</v>
      </c>
      <c r="E398" s="105" t="s">
        <v>628</v>
      </c>
      <c r="F398" s="257" t="s">
        <v>629</v>
      </c>
      <c r="G398" s="258"/>
      <c r="H398" s="258"/>
      <c r="I398" s="258"/>
      <c r="J398" s="107" t="s">
        <v>281</v>
      </c>
      <c r="K398" s="108">
        <v>3</v>
      </c>
      <c r="L398" s="259"/>
      <c r="M398" s="258"/>
      <c r="N398" s="260">
        <f>ROUND($L$398*$K$398,0)</f>
        <v>0</v>
      </c>
      <c r="O398" s="258"/>
      <c r="P398" s="258"/>
      <c r="Q398" s="258"/>
      <c r="R398" s="106"/>
      <c r="S398" s="21"/>
      <c r="T398" s="109"/>
      <c r="U398" s="110" t="s">
        <v>39</v>
      </c>
      <c r="X398" s="111">
        <v>0.011365964</v>
      </c>
      <c r="Y398" s="111">
        <f>$X$398*$K$398</f>
        <v>0.034097892</v>
      </c>
      <c r="Z398" s="111">
        <v>0</v>
      </c>
      <c r="AA398" s="112">
        <f>$Z$398*$K$398</f>
        <v>0</v>
      </c>
      <c r="AR398" s="73" t="s">
        <v>260</v>
      </c>
      <c r="AT398" s="73" t="s">
        <v>255</v>
      </c>
      <c r="AU398" s="73" t="s">
        <v>77</v>
      </c>
      <c r="AY398" s="6" t="s">
        <v>254</v>
      </c>
      <c r="BE398" s="113">
        <f>IF($U$398="základní",$N$398,0)</f>
        <v>0</v>
      </c>
      <c r="BF398" s="113">
        <f>IF($U$398="snížená",$N$398,0)</f>
        <v>0</v>
      </c>
      <c r="BG398" s="113">
        <f>IF($U$398="zákl. přenesená",$N$398,0)</f>
        <v>0</v>
      </c>
      <c r="BH398" s="113">
        <f>IF($U$398="sníž. přenesená",$N$398,0)</f>
        <v>0</v>
      </c>
      <c r="BI398" s="113">
        <f>IF($U$398="nulová",$N$398,0)</f>
        <v>0</v>
      </c>
      <c r="BJ398" s="73" t="s">
        <v>9</v>
      </c>
      <c r="BK398" s="113">
        <f>ROUND($L$398*$K$398,0)</f>
        <v>0</v>
      </c>
      <c r="BL398" s="73" t="s">
        <v>260</v>
      </c>
      <c r="BM398" s="73" t="s">
        <v>630</v>
      </c>
    </row>
    <row r="399" spans="2:51" s="6" customFormat="1" ht="27" customHeight="1">
      <c r="B399" s="114"/>
      <c r="E399" s="115"/>
      <c r="F399" s="261" t="s">
        <v>631</v>
      </c>
      <c r="G399" s="262"/>
      <c r="H399" s="262"/>
      <c r="I399" s="262"/>
      <c r="K399" s="117">
        <v>3</v>
      </c>
      <c r="S399" s="114"/>
      <c r="T399" s="118"/>
      <c r="AA399" s="119"/>
      <c r="AT399" s="116" t="s">
        <v>263</v>
      </c>
      <c r="AU399" s="116" t="s">
        <v>77</v>
      </c>
      <c r="AV399" s="116" t="s">
        <v>77</v>
      </c>
      <c r="AW399" s="116" t="s">
        <v>209</v>
      </c>
      <c r="AX399" s="116" t="s">
        <v>9</v>
      </c>
      <c r="AY399" s="116" t="s">
        <v>254</v>
      </c>
    </row>
    <row r="400" spans="2:65" s="6" customFormat="1" ht="39" customHeight="1">
      <c r="B400" s="21"/>
      <c r="C400" s="104" t="s">
        <v>632</v>
      </c>
      <c r="D400" s="104" t="s">
        <v>255</v>
      </c>
      <c r="E400" s="105" t="s">
        <v>633</v>
      </c>
      <c r="F400" s="257" t="s">
        <v>634</v>
      </c>
      <c r="G400" s="258"/>
      <c r="H400" s="258"/>
      <c r="I400" s="258"/>
      <c r="J400" s="107" t="s">
        <v>258</v>
      </c>
      <c r="K400" s="108">
        <v>107.1</v>
      </c>
      <c r="L400" s="259"/>
      <c r="M400" s="258"/>
      <c r="N400" s="260">
        <f>ROUND($L$400*$K$400,0)</f>
        <v>0</v>
      </c>
      <c r="O400" s="258"/>
      <c r="P400" s="258"/>
      <c r="Q400" s="258"/>
      <c r="R400" s="106" t="s">
        <v>259</v>
      </c>
      <c r="S400" s="21"/>
      <c r="T400" s="109"/>
      <c r="U400" s="110" t="s">
        <v>39</v>
      </c>
      <c r="X400" s="111">
        <v>4.272E-05</v>
      </c>
      <c r="Y400" s="111">
        <f>$X$400*$K$400</f>
        <v>0.004575312</v>
      </c>
      <c r="Z400" s="111">
        <v>0</v>
      </c>
      <c r="AA400" s="112">
        <f>$Z$400*$K$400</f>
        <v>0</v>
      </c>
      <c r="AR400" s="73" t="s">
        <v>260</v>
      </c>
      <c r="AT400" s="73" t="s">
        <v>255</v>
      </c>
      <c r="AU400" s="73" t="s">
        <v>77</v>
      </c>
      <c r="AY400" s="6" t="s">
        <v>254</v>
      </c>
      <c r="BE400" s="113">
        <f>IF($U$400="základní",$N$400,0)</f>
        <v>0</v>
      </c>
      <c r="BF400" s="113">
        <f>IF($U$400="snížená",$N$400,0)</f>
        <v>0</v>
      </c>
      <c r="BG400" s="113">
        <f>IF($U$400="zákl. přenesená",$N$400,0)</f>
        <v>0</v>
      </c>
      <c r="BH400" s="113">
        <f>IF($U$400="sníž. přenesená",$N$400,0)</f>
        <v>0</v>
      </c>
      <c r="BI400" s="113">
        <f>IF($U$400="nulová",$N$400,0)</f>
        <v>0</v>
      </c>
      <c r="BJ400" s="73" t="s">
        <v>9</v>
      </c>
      <c r="BK400" s="113">
        <f>ROUND($L$400*$K$400,0)</f>
        <v>0</v>
      </c>
      <c r="BL400" s="73" t="s">
        <v>260</v>
      </c>
      <c r="BM400" s="73" t="s">
        <v>635</v>
      </c>
    </row>
    <row r="401" spans="2:51" s="6" customFormat="1" ht="15.75" customHeight="1">
      <c r="B401" s="114"/>
      <c r="E401" s="115"/>
      <c r="F401" s="261" t="s">
        <v>103</v>
      </c>
      <c r="G401" s="262"/>
      <c r="H401" s="262"/>
      <c r="I401" s="262"/>
      <c r="K401" s="117">
        <v>107.1</v>
      </c>
      <c r="S401" s="114"/>
      <c r="T401" s="118"/>
      <c r="AA401" s="119"/>
      <c r="AT401" s="116" t="s">
        <v>263</v>
      </c>
      <c r="AU401" s="116" t="s">
        <v>77</v>
      </c>
      <c r="AV401" s="116" t="s">
        <v>77</v>
      </c>
      <c r="AW401" s="116" t="s">
        <v>209</v>
      </c>
      <c r="AX401" s="116" t="s">
        <v>9</v>
      </c>
      <c r="AY401" s="116" t="s">
        <v>254</v>
      </c>
    </row>
    <row r="402" spans="2:65" s="6" customFormat="1" ht="39" customHeight="1">
      <c r="B402" s="21"/>
      <c r="C402" s="104" t="s">
        <v>636</v>
      </c>
      <c r="D402" s="104" t="s">
        <v>255</v>
      </c>
      <c r="E402" s="105" t="s">
        <v>637</v>
      </c>
      <c r="F402" s="257" t="s">
        <v>638</v>
      </c>
      <c r="G402" s="258"/>
      <c r="H402" s="258"/>
      <c r="I402" s="258"/>
      <c r="J402" s="107" t="s">
        <v>258</v>
      </c>
      <c r="K402" s="108">
        <v>41.1</v>
      </c>
      <c r="L402" s="259"/>
      <c r="M402" s="258"/>
      <c r="N402" s="260">
        <f>ROUND($L$402*$K$402,0)</f>
        <v>0</v>
      </c>
      <c r="O402" s="258"/>
      <c r="P402" s="258"/>
      <c r="Q402" s="258"/>
      <c r="R402" s="106" t="s">
        <v>259</v>
      </c>
      <c r="S402" s="21"/>
      <c r="T402" s="109"/>
      <c r="U402" s="110" t="s">
        <v>39</v>
      </c>
      <c r="X402" s="111">
        <v>8.272E-05</v>
      </c>
      <c r="Y402" s="111">
        <f>$X$402*$K$402</f>
        <v>0.003399792</v>
      </c>
      <c r="Z402" s="111">
        <v>0</v>
      </c>
      <c r="AA402" s="112">
        <f>$Z$402*$K$402</f>
        <v>0</v>
      </c>
      <c r="AR402" s="73" t="s">
        <v>260</v>
      </c>
      <c r="AT402" s="73" t="s">
        <v>255</v>
      </c>
      <c r="AU402" s="73" t="s">
        <v>77</v>
      </c>
      <c r="AY402" s="6" t="s">
        <v>254</v>
      </c>
      <c r="BE402" s="113">
        <f>IF($U$402="základní",$N$402,0)</f>
        <v>0</v>
      </c>
      <c r="BF402" s="113">
        <f>IF($U$402="snížená",$N$402,0)</f>
        <v>0</v>
      </c>
      <c r="BG402" s="113">
        <f>IF($U$402="zákl. přenesená",$N$402,0)</f>
        <v>0</v>
      </c>
      <c r="BH402" s="113">
        <f>IF($U$402="sníž. přenesená",$N$402,0)</f>
        <v>0</v>
      </c>
      <c r="BI402" s="113">
        <f>IF($U$402="nulová",$N$402,0)</f>
        <v>0</v>
      </c>
      <c r="BJ402" s="73" t="s">
        <v>9</v>
      </c>
      <c r="BK402" s="113">
        <f>ROUND($L$402*$K$402,0)</f>
        <v>0</v>
      </c>
      <c r="BL402" s="73" t="s">
        <v>260</v>
      </c>
      <c r="BM402" s="73" t="s">
        <v>639</v>
      </c>
    </row>
    <row r="403" spans="2:51" s="6" customFormat="1" ht="15.75" customHeight="1">
      <c r="B403" s="114"/>
      <c r="E403" s="115"/>
      <c r="F403" s="261" t="s">
        <v>106</v>
      </c>
      <c r="G403" s="262"/>
      <c r="H403" s="262"/>
      <c r="I403" s="262"/>
      <c r="K403" s="117">
        <v>41.1</v>
      </c>
      <c r="S403" s="114"/>
      <c r="T403" s="118"/>
      <c r="AA403" s="119"/>
      <c r="AT403" s="116" t="s">
        <v>263</v>
      </c>
      <c r="AU403" s="116" t="s">
        <v>77</v>
      </c>
      <c r="AV403" s="116" t="s">
        <v>77</v>
      </c>
      <c r="AW403" s="116" t="s">
        <v>209</v>
      </c>
      <c r="AX403" s="116" t="s">
        <v>9</v>
      </c>
      <c r="AY403" s="116" t="s">
        <v>254</v>
      </c>
    </row>
    <row r="404" spans="2:65" s="6" customFormat="1" ht="39" customHeight="1">
      <c r="B404" s="21"/>
      <c r="C404" s="104" t="s">
        <v>640</v>
      </c>
      <c r="D404" s="104" t="s">
        <v>255</v>
      </c>
      <c r="E404" s="105" t="s">
        <v>641</v>
      </c>
      <c r="F404" s="257" t="s">
        <v>642</v>
      </c>
      <c r="G404" s="258"/>
      <c r="H404" s="258"/>
      <c r="I404" s="258"/>
      <c r="J404" s="107" t="s">
        <v>258</v>
      </c>
      <c r="K404" s="108">
        <v>493.957</v>
      </c>
      <c r="L404" s="259"/>
      <c r="M404" s="258"/>
      <c r="N404" s="260">
        <f>ROUND($L$404*$K$404,0)</f>
        <v>0</v>
      </c>
      <c r="O404" s="258"/>
      <c r="P404" s="258"/>
      <c r="Q404" s="258"/>
      <c r="R404" s="106" t="s">
        <v>259</v>
      </c>
      <c r="S404" s="21"/>
      <c r="T404" s="109"/>
      <c r="U404" s="110" t="s">
        <v>39</v>
      </c>
      <c r="X404" s="111">
        <v>0.00012272</v>
      </c>
      <c r="Y404" s="111">
        <f>$X$404*$K$404</f>
        <v>0.06061840304</v>
      </c>
      <c r="Z404" s="111">
        <v>0</v>
      </c>
      <c r="AA404" s="112">
        <f>$Z$404*$K$404</f>
        <v>0</v>
      </c>
      <c r="AR404" s="73" t="s">
        <v>260</v>
      </c>
      <c r="AT404" s="73" t="s">
        <v>255</v>
      </c>
      <c r="AU404" s="73" t="s">
        <v>77</v>
      </c>
      <c r="AY404" s="6" t="s">
        <v>254</v>
      </c>
      <c r="BE404" s="113">
        <f>IF($U$404="základní",$N$404,0)</f>
        <v>0</v>
      </c>
      <c r="BF404" s="113">
        <f>IF($U$404="snížená",$N$404,0)</f>
        <v>0</v>
      </c>
      <c r="BG404" s="113">
        <f>IF($U$404="zákl. přenesená",$N$404,0)</f>
        <v>0</v>
      </c>
      <c r="BH404" s="113">
        <f>IF($U$404="sníž. přenesená",$N$404,0)</f>
        <v>0</v>
      </c>
      <c r="BI404" s="113">
        <f>IF($U$404="nulová",$N$404,0)</f>
        <v>0</v>
      </c>
      <c r="BJ404" s="73" t="s">
        <v>9</v>
      </c>
      <c r="BK404" s="113">
        <f>ROUND($L$404*$K$404,0)</f>
        <v>0</v>
      </c>
      <c r="BL404" s="73" t="s">
        <v>260</v>
      </c>
      <c r="BM404" s="73" t="s">
        <v>643</v>
      </c>
    </row>
    <row r="405" spans="2:51" s="6" customFormat="1" ht="15.75" customHeight="1">
      <c r="B405" s="114"/>
      <c r="E405" s="115"/>
      <c r="F405" s="261" t="s">
        <v>644</v>
      </c>
      <c r="G405" s="262"/>
      <c r="H405" s="262"/>
      <c r="I405" s="262"/>
      <c r="K405" s="117">
        <v>493.957</v>
      </c>
      <c r="S405" s="114"/>
      <c r="T405" s="118"/>
      <c r="AA405" s="119"/>
      <c r="AT405" s="116" t="s">
        <v>263</v>
      </c>
      <c r="AU405" s="116" t="s">
        <v>77</v>
      </c>
      <c r="AV405" s="116" t="s">
        <v>77</v>
      </c>
      <c r="AW405" s="116" t="s">
        <v>209</v>
      </c>
      <c r="AX405" s="116" t="s">
        <v>9</v>
      </c>
      <c r="AY405" s="116" t="s">
        <v>254</v>
      </c>
    </row>
    <row r="406" spans="2:65" s="6" customFormat="1" ht="39" customHeight="1">
      <c r="B406" s="21"/>
      <c r="C406" s="104" t="s">
        <v>645</v>
      </c>
      <c r="D406" s="104" t="s">
        <v>255</v>
      </c>
      <c r="E406" s="105" t="s">
        <v>646</v>
      </c>
      <c r="F406" s="257" t="s">
        <v>647</v>
      </c>
      <c r="G406" s="258"/>
      <c r="H406" s="258"/>
      <c r="I406" s="258"/>
      <c r="J406" s="107" t="s">
        <v>258</v>
      </c>
      <c r="K406" s="108">
        <v>944.535</v>
      </c>
      <c r="L406" s="259"/>
      <c r="M406" s="258"/>
      <c r="N406" s="260">
        <f>ROUND($L$406*$K$406,0)</f>
        <v>0</v>
      </c>
      <c r="O406" s="258"/>
      <c r="P406" s="258"/>
      <c r="Q406" s="258"/>
      <c r="R406" s="106" t="s">
        <v>259</v>
      </c>
      <c r="S406" s="21"/>
      <c r="T406" s="109"/>
      <c r="U406" s="110" t="s">
        <v>39</v>
      </c>
      <c r="X406" s="111">
        <v>0.00016272</v>
      </c>
      <c r="Y406" s="111">
        <f>$X$406*$K$406</f>
        <v>0.1536947352</v>
      </c>
      <c r="Z406" s="111">
        <v>0</v>
      </c>
      <c r="AA406" s="112">
        <f>$Z$406*$K$406</f>
        <v>0</v>
      </c>
      <c r="AR406" s="73" t="s">
        <v>260</v>
      </c>
      <c r="AT406" s="73" t="s">
        <v>255</v>
      </c>
      <c r="AU406" s="73" t="s">
        <v>77</v>
      </c>
      <c r="AY406" s="6" t="s">
        <v>254</v>
      </c>
      <c r="BE406" s="113">
        <f>IF($U$406="základní",$N$406,0)</f>
        <v>0</v>
      </c>
      <c r="BF406" s="113">
        <f>IF($U$406="snížená",$N$406,0)</f>
        <v>0</v>
      </c>
      <c r="BG406" s="113">
        <f>IF($U$406="zákl. přenesená",$N$406,0)</f>
        <v>0</v>
      </c>
      <c r="BH406" s="113">
        <f>IF($U$406="sníž. přenesená",$N$406,0)</f>
        <v>0</v>
      </c>
      <c r="BI406" s="113">
        <f>IF($U$406="nulová",$N$406,0)</f>
        <v>0</v>
      </c>
      <c r="BJ406" s="73" t="s">
        <v>9</v>
      </c>
      <c r="BK406" s="113">
        <f>ROUND($L$406*$K$406,0)</f>
        <v>0</v>
      </c>
      <c r="BL406" s="73" t="s">
        <v>260</v>
      </c>
      <c r="BM406" s="73" t="s">
        <v>648</v>
      </c>
    </row>
    <row r="407" spans="2:51" s="6" customFormat="1" ht="15.75" customHeight="1">
      <c r="B407" s="114"/>
      <c r="E407" s="115"/>
      <c r="F407" s="261" t="s">
        <v>649</v>
      </c>
      <c r="G407" s="262"/>
      <c r="H407" s="262"/>
      <c r="I407" s="262"/>
      <c r="K407" s="117">
        <v>911.295</v>
      </c>
      <c r="S407" s="114"/>
      <c r="T407" s="118"/>
      <c r="AA407" s="119"/>
      <c r="AT407" s="116" t="s">
        <v>263</v>
      </c>
      <c r="AU407" s="116" t="s">
        <v>77</v>
      </c>
      <c r="AV407" s="116" t="s">
        <v>77</v>
      </c>
      <c r="AW407" s="116" t="s">
        <v>209</v>
      </c>
      <c r="AX407" s="116" t="s">
        <v>69</v>
      </c>
      <c r="AY407" s="116" t="s">
        <v>254</v>
      </c>
    </row>
    <row r="408" spans="2:51" s="6" customFormat="1" ht="15.75" customHeight="1">
      <c r="B408" s="114"/>
      <c r="E408" s="116"/>
      <c r="F408" s="261" t="s">
        <v>142</v>
      </c>
      <c r="G408" s="262"/>
      <c r="H408" s="262"/>
      <c r="I408" s="262"/>
      <c r="K408" s="117">
        <v>33.24</v>
      </c>
      <c r="S408" s="114"/>
      <c r="T408" s="118"/>
      <c r="AA408" s="119"/>
      <c r="AT408" s="116" t="s">
        <v>263</v>
      </c>
      <c r="AU408" s="116" t="s">
        <v>77</v>
      </c>
      <c r="AV408" s="116" t="s">
        <v>77</v>
      </c>
      <c r="AW408" s="116" t="s">
        <v>209</v>
      </c>
      <c r="AX408" s="116" t="s">
        <v>69</v>
      </c>
      <c r="AY408" s="116" t="s">
        <v>254</v>
      </c>
    </row>
    <row r="409" spans="2:51" s="6" customFormat="1" ht="15.75" customHeight="1">
      <c r="B409" s="120"/>
      <c r="E409" s="121"/>
      <c r="F409" s="263" t="s">
        <v>264</v>
      </c>
      <c r="G409" s="264"/>
      <c r="H409" s="264"/>
      <c r="I409" s="264"/>
      <c r="K409" s="122">
        <v>944.535</v>
      </c>
      <c r="S409" s="120"/>
      <c r="T409" s="123"/>
      <c r="AA409" s="124"/>
      <c r="AT409" s="121" t="s">
        <v>263</v>
      </c>
      <c r="AU409" s="121" t="s">
        <v>77</v>
      </c>
      <c r="AV409" s="121" t="s">
        <v>265</v>
      </c>
      <c r="AW409" s="121" t="s">
        <v>209</v>
      </c>
      <c r="AX409" s="121" t="s">
        <v>9</v>
      </c>
      <c r="AY409" s="121" t="s">
        <v>254</v>
      </c>
    </row>
    <row r="410" spans="2:65" s="6" customFormat="1" ht="27" customHeight="1">
      <c r="B410" s="21"/>
      <c r="C410" s="104" t="s">
        <v>650</v>
      </c>
      <c r="D410" s="104" t="s">
        <v>255</v>
      </c>
      <c r="E410" s="105" t="s">
        <v>651</v>
      </c>
      <c r="F410" s="257" t="s">
        <v>652</v>
      </c>
      <c r="G410" s="258"/>
      <c r="H410" s="258"/>
      <c r="I410" s="258"/>
      <c r="J410" s="107" t="s">
        <v>258</v>
      </c>
      <c r="K410" s="108">
        <v>1811.801</v>
      </c>
      <c r="L410" s="259"/>
      <c r="M410" s="258"/>
      <c r="N410" s="260">
        <f>ROUND($L$410*$K$410,0)</f>
        <v>0</v>
      </c>
      <c r="O410" s="258"/>
      <c r="P410" s="258"/>
      <c r="Q410" s="258"/>
      <c r="R410" s="106" t="s">
        <v>259</v>
      </c>
      <c r="S410" s="21"/>
      <c r="T410" s="109"/>
      <c r="U410" s="110" t="s">
        <v>39</v>
      </c>
      <c r="X410" s="111">
        <v>6E-05</v>
      </c>
      <c r="Y410" s="111">
        <f>$X$410*$K$410</f>
        <v>0.10870806</v>
      </c>
      <c r="Z410" s="111">
        <v>0</v>
      </c>
      <c r="AA410" s="112">
        <f>$Z$410*$K$410</f>
        <v>0</v>
      </c>
      <c r="AR410" s="73" t="s">
        <v>260</v>
      </c>
      <c r="AT410" s="73" t="s">
        <v>255</v>
      </c>
      <c r="AU410" s="73" t="s">
        <v>77</v>
      </c>
      <c r="AY410" s="6" t="s">
        <v>254</v>
      </c>
      <c r="BE410" s="113">
        <f>IF($U$410="základní",$N$410,0)</f>
        <v>0</v>
      </c>
      <c r="BF410" s="113">
        <f>IF($U$410="snížená",$N$410,0)</f>
        <v>0</v>
      </c>
      <c r="BG410" s="113">
        <f>IF($U$410="zákl. přenesená",$N$410,0)</f>
        <v>0</v>
      </c>
      <c r="BH410" s="113">
        <f>IF($U$410="sníž. přenesená",$N$410,0)</f>
        <v>0</v>
      </c>
      <c r="BI410" s="113">
        <f>IF($U$410="nulová",$N$410,0)</f>
        <v>0</v>
      </c>
      <c r="BJ410" s="73" t="s">
        <v>9</v>
      </c>
      <c r="BK410" s="113">
        <f>ROUND($L$410*$K$410,0)</f>
        <v>0</v>
      </c>
      <c r="BL410" s="73" t="s">
        <v>260</v>
      </c>
      <c r="BM410" s="73" t="s">
        <v>653</v>
      </c>
    </row>
    <row r="411" spans="2:51" s="6" customFormat="1" ht="15.75" customHeight="1">
      <c r="B411" s="114"/>
      <c r="E411" s="115"/>
      <c r="F411" s="261" t="s">
        <v>654</v>
      </c>
      <c r="G411" s="262"/>
      <c r="H411" s="262"/>
      <c r="I411" s="262"/>
      <c r="K411" s="117">
        <v>34.265</v>
      </c>
      <c r="S411" s="114"/>
      <c r="T411" s="118"/>
      <c r="AA411" s="119"/>
      <c r="AT411" s="116" t="s">
        <v>263</v>
      </c>
      <c r="AU411" s="116" t="s">
        <v>77</v>
      </c>
      <c r="AV411" s="116" t="s">
        <v>77</v>
      </c>
      <c r="AW411" s="116" t="s">
        <v>209</v>
      </c>
      <c r="AX411" s="116" t="s">
        <v>69</v>
      </c>
      <c r="AY411" s="116" t="s">
        <v>254</v>
      </c>
    </row>
    <row r="412" spans="2:51" s="6" customFormat="1" ht="15.75" customHeight="1">
      <c r="B412" s="114"/>
      <c r="E412" s="116"/>
      <c r="F412" s="261" t="s">
        <v>655</v>
      </c>
      <c r="G412" s="262"/>
      <c r="H412" s="262"/>
      <c r="I412" s="262"/>
      <c r="K412" s="117">
        <v>148.2</v>
      </c>
      <c r="S412" s="114"/>
      <c r="T412" s="118"/>
      <c r="AA412" s="119"/>
      <c r="AT412" s="116" t="s">
        <v>263</v>
      </c>
      <c r="AU412" s="116" t="s">
        <v>77</v>
      </c>
      <c r="AV412" s="116" t="s">
        <v>77</v>
      </c>
      <c r="AW412" s="116" t="s">
        <v>209</v>
      </c>
      <c r="AX412" s="116" t="s">
        <v>69</v>
      </c>
      <c r="AY412" s="116" t="s">
        <v>254</v>
      </c>
    </row>
    <row r="413" spans="2:51" s="6" customFormat="1" ht="15.75" customHeight="1">
      <c r="B413" s="114"/>
      <c r="E413" s="116"/>
      <c r="F413" s="261" t="s">
        <v>644</v>
      </c>
      <c r="G413" s="262"/>
      <c r="H413" s="262"/>
      <c r="I413" s="262"/>
      <c r="K413" s="117">
        <v>493.957</v>
      </c>
      <c r="S413" s="114"/>
      <c r="T413" s="118"/>
      <c r="AA413" s="119"/>
      <c r="AT413" s="116" t="s">
        <v>263</v>
      </c>
      <c r="AU413" s="116" t="s">
        <v>77</v>
      </c>
      <c r="AV413" s="116" t="s">
        <v>77</v>
      </c>
      <c r="AW413" s="116" t="s">
        <v>209</v>
      </c>
      <c r="AX413" s="116" t="s">
        <v>69</v>
      </c>
      <c r="AY413" s="116" t="s">
        <v>254</v>
      </c>
    </row>
    <row r="414" spans="2:51" s="6" customFormat="1" ht="15.75" customHeight="1">
      <c r="B414" s="114"/>
      <c r="E414" s="116"/>
      <c r="F414" s="261" t="s">
        <v>649</v>
      </c>
      <c r="G414" s="262"/>
      <c r="H414" s="262"/>
      <c r="I414" s="262"/>
      <c r="K414" s="117">
        <v>911.295</v>
      </c>
      <c r="S414" s="114"/>
      <c r="T414" s="118"/>
      <c r="AA414" s="119"/>
      <c r="AT414" s="116" t="s">
        <v>263</v>
      </c>
      <c r="AU414" s="116" t="s">
        <v>77</v>
      </c>
      <c r="AV414" s="116" t="s">
        <v>77</v>
      </c>
      <c r="AW414" s="116" t="s">
        <v>209</v>
      </c>
      <c r="AX414" s="116" t="s">
        <v>69</v>
      </c>
      <c r="AY414" s="116" t="s">
        <v>254</v>
      </c>
    </row>
    <row r="415" spans="2:51" s="6" customFormat="1" ht="15.75" customHeight="1">
      <c r="B415" s="114"/>
      <c r="E415" s="116"/>
      <c r="F415" s="261" t="s">
        <v>656</v>
      </c>
      <c r="G415" s="262"/>
      <c r="H415" s="262"/>
      <c r="I415" s="262"/>
      <c r="K415" s="117">
        <v>190.844</v>
      </c>
      <c r="S415" s="114"/>
      <c r="T415" s="118"/>
      <c r="AA415" s="119"/>
      <c r="AT415" s="116" t="s">
        <v>263</v>
      </c>
      <c r="AU415" s="116" t="s">
        <v>77</v>
      </c>
      <c r="AV415" s="116" t="s">
        <v>77</v>
      </c>
      <c r="AW415" s="116" t="s">
        <v>209</v>
      </c>
      <c r="AX415" s="116" t="s">
        <v>69</v>
      </c>
      <c r="AY415" s="116" t="s">
        <v>254</v>
      </c>
    </row>
    <row r="416" spans="2:51" s="6" customFormat="1" ht="15.75" customHeight="1">
      <c r="B416" s="114"/>
      <c r="E416" s="116"/>
      <c r="F416" s="261" t="s">
        <v>142</v>
      </c>
      <c r="G416" s="262"/>
      <c r="H416" s="262"/>
      <c r="I416" s="262"/>
      <c r="K416" s="117">
        <v>33.24</v>
      </c>
      <c r="S416" s="114"/>
      <c r="T416" s="118"/>
      <c r="AA416" s="119"/>
      <c r="AT416" s="116" t="s">
        <v>263</v>
      </c>
      <c r="AU416" s="116" t="s">
        <v>77</v>
      </c>
      <c r="AV416" s="116" t="s">
        <v>77</v>
      </c>
      <c r="AW416" s="116" t="s">
        <v>209</v>
      </c>
      <c r="AX416" s="116" t="s">
        <v>69</v>
      </c>
      <c r="AY416" s="116" t="s">
        <v>254</v>
      </c>
    </row>
    <row r="417" spans="2:51" s="6" customFormat="1" ht="15.75" customHeight="1">
      <c r="B417" s="120"/>
      <c r="E417" s="121"/>
      <c r="F417" s="263" t="s">
        <v>264</v>
      </c>
      <c r="G417" s="264"/>
      <c r="H417" s="264"/>
      <c r="I417" s="264"/>
      <c r="K417" s="122">
        <v>1811.801</v>
      </c>
      <c r="S417" s="120"/>
      <c r="T417" s="123"/>
      <c r="AA417" s="124"/>
      <c r="AT417" s="121" t="s">
        <v>263</v>
      </c>
      <c r="AU417" s="121" t="s">
        <v>77</v>
      </c>
      <c r="AV417" s="121" t="s">
        <v>265</v>
      </c>
      <c r="AW417" s="121" t="s">
        <v>209</v>
      </c>
      <c r="AX417" s="121" t="s">
        <v>9</v>
      </c>
      <c r="AY417" s="121" t="s">
        <v>254</v>
      </c>
    </row>
    <row r="418" spans="2:65" s="6" customFormat="1" ht="15.75" customHeight="1">
      <c r="B418" s="21"/>
      <c r="C418" s="104" t="s">
        <v>657</v>
      </c>
      <c r="D418" s="104" t="s">
        <v>255</v>
      </c>
      <c r="E418" s="105" t="s">
        <v>658</v>
      </c>
      <c r="F418" s="257" t="s">
        <v>659</v>
      </c>
      <c r="G418" s="258"/>
      <c r="H418" s="258"/>
      <c r="I418" s="258"/>
      <c r="J418" s="107" t="s">
        <v>338</v>
      </c>
      <c r="K418" s="108">
        <v>135.735</v>
      </c>
      <c r="L418" s="259"/>
      <c r="M418" s="258"/>
      <c r="N418" s="260">
        <f>ROUND($L$418*$K$418,0)</f>
        <v>0</v>
      </c>
      <c r="O418" s="258"/>
      <c r="P418" s="258"/>
      <c r="Q418" s="258"/>
      <c r="R418" s="106" t="s">
        <v>259</v>
      </c>
      <c r="S418" s="21"/>
      <c r="T418" s="109"/>
      <c r="U418" s="110" t="s">
        <v>39</v>
      </c>
      <c r="X418" s="111">
        <v>6.05E-05</v>
      </c>
      <c r="Y418" s="111">
        <f>$X$418*$K$418</f>
        <v>0.0082119675</v>
      </c>
      <c r="Z418" s="111">
        <v>0</v>
      </c>
      <c r="AA418" s="112">
        <f>$Z$418*$K$418</f>
        <v>0</v>
      </c>
      <c r="AR418" s="73" t="s">
        <v>260</v>
      </c>
      <c r="AT418" s="73" t="s">
        <v>255</v>
      </c>
      <c r="AU418" s="73" t="s">
        <v>77</v>
      </c>
      <c r="AY418" s="6" t="s">
        <v>254</v>
      </c>
      <c r="BE418" s="113">
        <f>IF($U$418="základní",$N$418,0)</f>
        <v>0</v>
      </c>
      <c r="BF418" s="113">
        <f>IF($U$418="snížená",$N$418,0)</f>
        <v>0</v>
      </c>
      <c r="BG418" s="113">
        <f>IF($U$418="zákl. přenesená",$N$418,0)</f>
        <v>0</v>
      </c>
      <c r="BH418" s="113">
        <f>IF($U$418="sníž. přenesená",$N$418,0)</f>
        <v>0</v>
      </c>
      <c r="BI418" s="113">
        <f>IF($U$418="nulová",$N$418,0)</f>
        <v>0</v>
      </c>
      <c r="BJ418" s="73" t="s">
        <v>9</v>
      </c>
      <c r="BK418" s="113">
        <f>ROUND($L$418*$K$418,0)</f>
        <v>0</v>
      </c>
      <c r="BL418" s="73" t="s">
        <v>260</v>
      </c>
      <c r="BM418" s="73" t="s">
        <v>660</v>
      </c>
    </row>
    <row r="419" spans="2:51" s="6" customFormat="1" ht="15.75" customHeight="1">
      <c r="B419" s="114"/>
      <c r="E419" s="115"/>
      <c r="F419" s="261" t="s">
        <v>661</v>
      </c>
      <c r="G419" s="262"/>
      <c r="H419" s="262"/>
      <c r="I419" s="262"/>
      <c r="K419" s="117">
        <v>15.1</v>
      </c>
      <c r="S419" s="114"/>
      <c r="T419" s="118"/>
      <c r="AA419" s="119"/>
      <c r="AT419" s="116" t="s">
        <v>263</v>
      </c>
      <c r="AU419" s="116" t="s">
        <v>77</v>
      </c>
      <c r="AV419" s="116" t="s">
        <v>77</v>
      </c>
      <c r="AW419" s="116" t="s">
        <v>209</v>
      </c>
      <c r="AX419" s="116" t="s">
        <v>69</v>
      </c>
      <c r="AY419" s="116" t="s">
        <v>254</v>
      </c>
    </row>
    <row r="420" spans="2:51" s="6" customFormat="1" ht="15.75" customHeight="1">
      <c r="B420" s="114"/>
      <c r="E420" s="116"/>
      <c r="F420" s="261" t="s">
        <v>662</v>
      </c>
      <c r="G420" s="262"/>
      <c r="H420" s="262"/>
      <c r="I420" s="262"/>
      <c r="K420" s="117">
        <v>23.625</v>
      </c>
      <c r="S420" s="114"/>
      <c r="T420" s="118"/>
      <c r="AA420" s="119"/>
      <c r="AT420" s="116" t="s">
        <v>263</v>
      </c>
      <c r="AU420" s="116" t="s">
        <v>77</v>
      </c>
      <c r="AV420" s="116" t="s">
        <v>77</v>
      </c>
      <c r="AW420" s="116" t="s">
        <v>209</v>
      </c>
      <c r="AX420" s="116" t="s">
        <v>69</v>
      </c>
      <c r="AY420" s="116" t="s">
        <v>254</v>
      </c>
    </row>
    <row r="421" spans="2:51" s="6" customFormat="1" ht="15.75" customHeight="1">
      <c r="B421" s="114"/>
      <c r="E421" s="116"/>
      <c r="F421" s="261" t="s">
        <v>663</v>
      </c>
      <c r="G421" s="262"/>
      <c r="H421" s="262"/>
      <c r="I421" s="262"/>
      <c r="K421" s="117">
        <v>5.75</v>
      </c>
      <c r="S421" s="114"/>
      <c r="T421" s="118"/>
      <c r="AA421" s="119"/>
      <c r="AT421" s="116" t="s">
        <v>263</v>
      </c>
      <c r="AU421" s="116" t="s">
        <v>77</v>
      </c>
      <c r="AV421" s="116" t="s">
        <v>77</v>
      </c>
      <c r="AW421" s="116" t="s">
        <v>209</v>
      </c>
      <c r="AX421" s="116" t="s">
        <v>69</v>
      </c>
      <c r="AY421" s="116" t="s">
        <v>254</v>
      </c>
    </row>
    <row r="422" spans="2:51" s="6" customFormat="1" ht="15.75" customHeight="1">
      <c r="B422" s="114"/>
      <c r="E422" s="116"/>
      <c r="F422" s="261" t="s">
        <v>664</v>
      </c>
      <c r="G422" s="262"/>
      <c r="H422" s="262"/>
      <c r="I422" s="262"/>
      <c r="K422" s="117">
        <v>-2.35</v>
      </c>
      <c r="S422" s="114"/>
      <c r="T422" s="118"/>
      <c r="AA422" s="119"/>
      <c r="AT422" s="116" t="s">
        <v>263</v>
      </c>
      <c r="AU422" s="116" t="s">
        <v>77</v>
      </c>
      <c r="AV422" s="116" t="s">
        <v>77</v>
      </c>
      <c r="AW422" s="116" t="s">
        <v>209</v>
      </c>
      <c r="AX422" s="116" t="s">
        <v>69</v>
      </c>
      <c r="AY422" s="116" t="s">
        <v>254</v>
      </c>
    </row>
    <row r="423" spans="2:51" s="6" customFormat="1" ht="15.75" customHeight="1">
      <c r="B423" s="120"/>
      <c r="E423" s="121"/>
      <c r="F423" s="263" t="s">
        <v>527</v>
      </c>
      <c r="G423" s="264"/>
      <c r="H423" s="264"/>
      <c r="I423" s="264"/>
      <c r="K423" s="122">
        <v>42.125</v>
      </c>
      <c r="S423" s="120"/>
      <c r="T423" s="123"/>
      <c r="AA423" s="124"/>
      <c r="AT423" s="121" t="s">
        <v>263</v>
      </c>
      <c r="AU423" s="121" t="s">
        <v>77</v>
      </c>
      <c r="AV423" s="121" t="s">
        <v>265</v>
      </c>
      <c r="AW423" s="121" t="s">
        <v>209</v>
      </c>
      <c r="AX423" s="121" t="s">
        <v>69</v>
      </c>
      <c r="AY423" s="121" t="s">
        <v>254</v>
      </c>
    </row>
    <row r="424" spans="2:51" s="6" customFormat="1" ht="15.75" customHeight="1">
      <c r="B424" s="114"/>
      <c r="E424" s="116"/>
      <c r="F424" s="261" t="s">
        <v>665</v>
      </c>
      <c r="G424" s="262"/>
      <c r="H424" s="262"/>
      <c r="I424" s="262"/>
      <c r="K424" s="117">
        <v>16.425</v>
      </c>
      <c r="S424" s="114"/>
      <c r="T424" s="118"/>
      <c r="AA424" s="119"/>
      <c r="AT424" s="116" t="s">
        <v>263</v>
      </c>
      <c r="AU424" s="116" t="s">
        <v>77</v>
      </c>
      <c r="AV424" s="116" t="s">
        <v>77</v>
      </c>
      <c r="AW424" s="116" t="s">
        <v>209</v>
      </c>
      <c r="AX424" s="116" t="s">
        <v>69</v>
      </c>
      <c r="AY424" s="116" t="s">
        <v>254</v>
      </c>
    </row>
    <row r="425" spans="2:51" s="6" customFormat="1" ht="15.75" customHeight="1">
      <c r="B425" s="114"/>
      <c r="E425" s="116"/>
      <c r="F425" s="261" t="s">
        <v>666</v>
      </c>
      <c r="G425" s="262"/>
      <c r="H425" s="262"/>
      <c r="I425" s="262"/>
      <c r="K425" s="117">
        <v>20.125</v>
      </c>
      <c r="S425" s="114"/>
      <c r="T425" s="118"/>
      <c r="AA425" s="119"/>
      <c r="AT425" s="116" t="s">
        <v>263</v>
      </c>
      <c r="AU425" s="116" t="s">
        <v>77</v>
      </c>
      <c r="AV425" s="116" t="s">
        <v>77</v>
      </c>
      <c r="AW425" s="116" t="s">
        <v>209</v>
      </c>
      <c r="AX425" s="116" t="s">
        <v>69</v>
      </c>
      <c r="AY425" s="116" t="s">
        <v>254</v>
      </c>
    </row>
    <row r="426" spans="2:51" s="6" customFormat="1" ht="15.75" customHeight="1">
      <c r="B426" s="114"/>
      <c r="E426" s="116"/>
      <c r="F426" s="261" t="s">
        <v>667</v>
      </c>
      <c r="G426" s="262"/>
      <c r="H426" s="262"/>
      <c r="I426" s="262"/>
      <c r="K426" s="117">
        <v>-2.3</v>
      </c>
      <c r="S426" s="114"/>
      <c r="T426" s="118"/>
      <c r="AA426" s="119"/>
      <c r="AT426" s="116" t="s">
        <v>263</v>
      </c>
      <c r="AU426" s="116" t="s">
        <v>77</v>
      </c>
      <c r="AV426" s="116" t="s">
        <v>77</v>
      </c>
      <c r="AW426" s="116" t="s">
        <v>209</v>
      </c>
      <c r="AX426" s="116" t="s">
        <v>69</v>
      </c>
      <c r="AY426" s="116" t="s">
        <v>254</v>
      </c>
    </row>
    <row r="427" spans="2:51" s="6" customFormat="1" ht="15.75" customHeight="1">
      <c r="B427" s="120"/>
      <c r="E427" s="121"/>
      <c r="F427" s="263" t="s">
        <v>476</v>
      </c>
      <c r="G427" s="264"/>
      <c r="H427" s="264"/>
      <c r="I427" s="264"/>
      <c r="K427" s="122">
        <v>34.25</v>
      </c>
      <c r="S427" s="120"/>
      <c r="T427" s="123"/>
      <c r="AA427" s="124"/>
      <c r="AT427" s="121" t="s">
        <v>263</v>
      </c>
      <c r="AU427" s="121" t="s">
        <v>77</v>
      </c>
      <c r="AV427" s="121" t="s">
        <v>265</v>
      </c>
      <c r="AW427" s="121" t="s">
        <v>209</v>
      </c>
      <c r="AX427" s="121" t="s">
        <v>69</v>
      </c>
      <c r="AY427" s="121" t="s">
        <v>254</v>
      </c>
    </row>
    <row r="428" spans="2:51" s="6" customFormat="1" ht="15.75" customHeight="1">
      <c r="B428" s="114"/>
      <c r="E428" s="116"/>
      <c r="F428" s="261" t="s">
        <v>668</v>
      </c>
      <c r="G428" s="262"/>
      <c r="H428" s="262"/>
      <c r="I428" s="262"/>
      <c r="K428" s="117">
        <v>6</v>
      </c>
      <c r="S428" s="114"/>
      <c r="T428" s="118"/>
      <c r="AA428" s="119"/>
      <c r="AT428" s="116" t="s">
        <v>263</v>
      </c>
      <c r="AU428" s="116" t="s">
        <v>77</v>
      </c>
      <c r="AV428" s="116" t="s">
        <v>77</v>
      </c>
      <c r="AW428" s="116" t="s">
        <v>209</v>
      </c>
      <c r="AX428" s="116" t="s">
        <v>69</v>
      </c>
      <c r="AY428" s="116" t="s">
        <v>254</v>
      </c>
    </row>
    <row r="429" spans="2:51" s="6" customFormat="1" ht="15.75" customHeight="1">
      <c r="B429" s="114"/>
      <c r="E429" s="116"/>
      <c r="F429" s="261" t="s">
        <v>668</v>
      </c>
      <c r="G429" s="262"/>
      <c r="H429" s="262"/>
      <c r="I429" s="262"/>
      <c r="K429" s="117">
        <v>6</v>
      </c>
      <c r="S429" s="114"/>
      <c r="T429" s="118"/>
      <c r="AA429" s="119"/>
      <c r="AT429" s="116" t="s">
        <v>263</v>
      </c>
      <c r="AU429" s="116" t="s">
        <v>77</v>
      </c>
      <c r="AV429" s="116" t="s">
        <v>77</v>
      </c>
      <c r="AW429" s="116" t="s">
        <v>209</v>
      </c>
      <c r="AX429" s="116" t="s">
        <v>69</v>
      </c>
      <c r="AY429" s="116" t="s">
        <v>254</v>
      </c>
    </row>
    <row r="430" spans="2:51" s="6" customFormat="1" ht="27" customHeight="1">
      <c r="B430" s="120"/>
      <c r="E430" s="121"/>
      <c r="F430" s="263" t="s">
        <v>669</v>
      </c>
      <c r="G430" s="264"/>
      <c r="H430" s="264"/>
      <c r="I430" s="264"/>
      <c r="K430" s="122">
        <v>12</v>
      </c>
      <c r="S430" s="120"/>
      <c r="T430" s="123"/>
      <c r="AA430" s="124"/>
      <c r="AT430" s="121" t="s">
        <v>263</v>
      </c>
      <c r="AU430" s="121" t="s">
        <v>77</v>
      </c>
      <c r="AV430" s="121" t="s">
        <v>265</v>
      </c>
      <c r="AW430" s="121" t="s">
        <v>209</v>
      </c>
      <c r="AX430" s="121" t="s">
        <v>69</v>
      </c>
      <c r="AY430" s="121" t="s">
        <v>254</v>
      </c>
    </row>
    <row r="431" spans="2:51" s="6" customFormat="1" ht="15.75" customHeight="1">
      <c r="B431" s="114"/>
      <c r="E431" s="116"/>
      <c r="F431" s="261" t="s">
        <v>670</v>
      </c>
      <c r="G431" s="262"/>
      <c r="H431" s="262"/>
      <c r="I431" s="262"/>
      <c r="K431" s="117">
        <v>14.75</v>
      </c>
      <c r="S431" s="114"/>
      <c r="T431" s="118"/>
      <c r="AA431" s="119"/>
      <c r="AT431" s="116" t="s">
        <v>263</v>
      </c>
      <c r="AU431" s="116" t="s">
        <v>77</v>
      </c>
      <c r="AV431" s="116" t="s">
        <v>77</v>
      </c>
      <c r="AW431" s="116" t="s">
        <v>209</v>
      </c>
      <c r="AX431" s="116" t="s">
        <v>69</v>
      </c>
      <c r="AY431" s="116" t="s">
        <v>254</v>
      </c>
    </row>
    <row r="432" spans="2:51" s="6" customFormat="1" ht="15.75" customHeight="1">
      <c r="B432" s="120"/>
      <c r="E432" s="121"/>
      <c r="F432" s="263" t="s">
        <v>478</v>
      </c>
      <c r="G432" s="264"/>
      <c r="H432" s="264"/>
      <c r="I432" s="264"/>
      <c r="K432" s="122">
        <v>14.75</v>
      </c>
      <c r="S432" s="120"/>
      <c r="T432" s="123"/>
      <c r="AA432" s="124"/>
      <c r="AT432" s="121" t="s">
        <v>263</v>
      </c>
      <c r="AU432" s="121" t="s">
        <v>77</v>
      </c>
      <c r="AV432" s="121" t="s">
        <v>265</v>
      </c>
      <c r="AW432" s="121" t="s">
        <v>209</v>
      </c>
      <c r="AX432" s="121" t="s">
        <v>69</v>
      </c>
      <c r="AY432" s="121" t="s">
        <v>254</v>
      </c>
    </row>
    <row r="433" spans="2:51" s="6" customFormat="1" ht="15.75" customHeight="1">
      <c r="B433" s="114"/>
      <c r="E433" s="116"/>
      <c r="F433" s="261" t="s">
        <v>671</v>
      </c>
      <c r="G433" s="262"/>
      <c r="H433" s="262"/>
      <c r="I433" s="262"/>
      <c r="K433" s="117">
        <v>2</v>
      </c>
      <c r="S433" s="114"/>
      <c r="T433" s="118"/>
      <c r="AA433" s="119"/>
      <c r="AT433" s="116" t="s">
        <v>263</v>
      </c>
      <c r="AU433" s="116" t="s">
        <v>77</v>
      </c>
      <c r="AV433" s="116" t="s">
        <v>77</v>
      </c>
      <c r="AW433" s="116" t="s">
        <v>209</v>
      </c>
      <c r="AX433" s="116" t="s">
        <v>69</v>
      </c>
      <c r="AY433" s="116" t="s">
        <v>254</v>
      </c>
    </row>
    <row r="434" spans="2:51" s="6" customFormat="1" ht="27" customHeight="1">
      <c r="B434" s="120"/>
      <c r="E434" s="121"/>
      <c r="F434" s="263" t="s">
        <v>672</v>
      </c>
      <c r="G434" s="264"/>
      <c r="H434" s="264"/>
      <c r="I434" s="264"/>
      <c r="K434" s="122">
        <v>2</v>
      </c>
      <c r="S434" s="120"/>
      <c r="T434" s="123"/>
      <c r="AA434" s="124"/>
      <c r="AT434" s="121" t="s">
        <v>263</v>
      </c>
      <c r="AU434" s="121" t="s">
        <v>77</v>
      </c>
      <c r="AV434" s="121" t="s">
        <v>265</v>
      </c>
      <c r="AW434" s="121" t="s">
        <v>209</v>
      </c>
      <c r="AX434" s="121" t="s">
        <v>69</v>
      </c>
      <c r="AY434" s="121" t="s">
        <v>254</v>
      </c>
    </row>
    <row r="435" spans="2:51" s="6" customFormat="1" ht="15.75" customHeight="1">
      <c r="B435" s="114"/>
      <c r="E435" s="116"/>
      <c r="F435" s="261" t="s">
        <v>673</v>
      </c>
      <c r="G435" s="262"/>
      <c r="H435" s="262"/>
      <c r="I435" s="262"/>
      <c r="K435" s="117">
        <v>14.75</v>
      </c>
      <c r="S435" s="114"/>
      <c r="T435" s="118"/>
      <c r="AA435" s="119"/>
      <c r="AT435" s="116" t="s">
        <v>263</v>
      </c>
      <c r="AU435" s="116" t="s">
        <v>77</v>
      </c>
      <c r="AV435" s="116" t="s">
        <v>77</v>
      </c>
      <c r="AW435" s="116" t="s">
        <v>209</v>
      </c>
      <c r="AX435" s="116" t="s">
        <v>69</v>
      </c>
      <c r="AY435" s="116" t="s">
        <v>254</v>
      </c>
    </row>
    <row r="436" spans="2:51" s="6" customFormat="1" ht="15.75" customHeight="1">
      <c r="B436" s="114"/>
      <c r="E436" s="116"/>
      <c r="F436" s="261" t="s">
        <v>674</v>
      </c>
      <c r="G436" s="262"/>
      <c r="H436" s="262"/>
      <c r="I436" s="262"/>
      <c r="K436" s="117">
        <v>-1.04</v>
      </c>
      <c r="S436" s="114"/>
      <c r="T436" s="118"/>
      <c r="AA436" s="119"/>
      <c r="AT436" s="116" t="s">
        <v>263</v>
      </c>
      <c r="AU436" s="116" t="s">
        <v>77</v>
      </c>
      <c r="AV436" s="116" t="s">
        <v>77</v>
      </c>
      <c r="AW436" s="116" t="s">
        <v>209</v>
      </c>
      <c r="AX436" s="116" t="s">
        <v>69</v>
      </c>
      <c r="AY436" s="116" t="s">
        <v>254</v>
      </c>
    </row>
    <row r="437" spans="2:51" s="6" customFormat="1" ht="15.75" customHeight="1">
      <c r="B437" s="120"/>
      <c r="E437" s="121"/>
      <c r="F437" s="263" t="s">
        <v>536</v>
      </c>
      <c r="G437" s="264"/>
      <c r="H437" s="264"/>
      <c r="I437" s="264"/>
      <c r="K437" s="122">
        <v>13.71</v>
      </c>
      <c r="S437" s="120"/>
      <c r="T437" s="123"/>
      <c r="AA437" s="124"/>
      <c r="AT437" s="121" t="s">
        <v>263</v>
      </c>
      <c r="AU437" s="121" t="s">
        <v>77</v>
      </c>
      <c r="AV437" s="121" t="s">
        <v>265</v>
      </c>
      <c r="AW437" s="121" t="s">
        <v>209</v>
      </c>
      <c r="AX437" s="121" t="s">
        <v>69</v>
      </c>
      <c r="AY437" s="121" t="s">
        <v>254</v>
      </c>
    </row>
    <row r="438" spans="2:51" s="6" customFormat="1" ht="15.75" customHeight="1">
      <c r="B438" s="114"/>
      <c r="E438" s="116"/>
      <c r="F438" s="261" t="s">
        <v>675</v>
      </c>
      <c r="G438" s="262"/>
      <c r="H438" s="262"/>
      <c r="I438" s="262"/>
      <c r="K438" s="117">
        <v>17.8</v>
      </c>
      <c r="S438" s="114"/>
      <c r="T438" s="118"/>
      <c r="AA438" s="119"/>
      <c r="AT438" s="116" t="s">
        <v>263</v>
      </c>
      <c r="AU438" s="116" t="s">
        <v>77</v>
      </c>
      <c r="AV438" s="116" t="s">
        <v>77</v>
      </c>
      <c r="AW438" s="116" t="s">
        <v>209</v>
      </c>
      <c r="AX438" s="116" t="s">
        <v>69</v>
      </c>
      <c r="AY438" s="116" t="s">
        <v>254</v>
      </c>
    </row>
    <row r="439" spans="2:51" s="6" customFormat="1" ht="15.75" customHeight="1">
      <c r="B439" s="114"/>
      <c r="E439" s="116"/>
      <c r="F439" s="261" t="s">
        <v>676</v>
      </c>
      <c r="G439" s="262"/>
      <c r="H439" s="262"/>
      <c r="I439" s="262"/>
      <c r="K439" s="117">
        <v>-0.9</v>
      </c>
      <c r="S439" s="114"/>
      <c r="T439" s="118"/>
      <c r="AA439" s="119"/>
      <c r="AT439" s="116" t="s">
        <v>263</v>
      </c>
      <c r="AU439" s="116" t="s">
        <v>77</v>
      </c>
      <c r="AV439" s="116" t="s">
        <v>77</v>
      </c>
      <c r="AW439" s="116" t="s">
        <v>209</v>
      </c>
      <c r="AX439" s="116" t="s">
        <v>69</v>
      </c>
      <c r="AY439" s="116" t="s">
        <v>254</v>
      </c>
    </row>
    <row r="440" spans="2:51" s="6" customFormat="1" ht="15.75" customHeight="1">
      <c r="B440" s="120"/>
      <c r="E440" s="121"/>
      <c r="F440" s="263" t="s">
        <v>463</v>
      </c>
      <c r="G440" s="264"/>
      <c r="H440" s="264"/>
      <c r="I440" s="264"/>
      <c r="K440" s="122">
        <v>16.9</v>
      </c>
      <c r="S440" s="120"/>
      <c r="T440" s="123"/>
      <c r="AA440" s="124"/>
      <c r="AT440" s="121" t="s">
        <v>263</v>
      </c>
      <c r="AU440" s="121" t="s">
        <v>77</v>
      </c>
      <c r="AV440" s="121" t="s">
        <v>265</v>
      </c>
      <c r="AW440" s="121" t="s">
        <v>209</v>
      </c>
      <c r="AX440" s="121" t="s">
        <v>69</v>
      </c>
      <c r="AY440" s="121" t="s">
        <v>254</v>
      </c>
    </row>
    <row r="441" spans="2:51" s="6" customFormat="1" ht="15.75" customHeight="1">
      <c r="B441" s="129"/>
      <c r="E441" s="130" t="s">
        <v>151</v>
      </c>
      <c r="F441" s="269" t="s">
        <v>442</v>
      </c>
      <c r="G441" s="270"/>
      <c r="H441" s="270"/>
      <c r="I441" s="270"/>
      <c r="K441" s="131">
        <v>135.735</v>
      </c>
      <c r="S441" s="129"/>
      <c r="T441" s="132"/>
      <c r="AA441" s="133"/>
      <c r="AT441" s="130" t="s">
        <v>263</v>
      </c>
      <c r="AU441" s="130" t="s">
        <v>77</v>
      </c>
      <c r="AV441" s="130" t="s">
        <v>260</v>
      </c>
      <c r="AW441" s="130" t="s">
        <v>209</v>
      </c>
      <c r="AX441" s="130" t="s">
        <v>9</v>
      </c>
      <c r="AY441" s="130" t="s">
        <v>254</v>
      </c>
    </row>
    <row r="442" spans="2:65" s="6" customFormat="1" ht="15.75" customHeight="1">
      <c r="B442" s="21"/>
      <c r="C442" s="125" t="s">
        <v>677</v>
      </c>
      <c r="D442" s="125" t="s">
        <v>304</v>
      </c>
      <c r="E442" s="126" t="s">
        <v>678</v>
      </c>
      <c r="F442" s="265" t="s">
        <v>679</v>
      </c>
      <c r="G442" s="266"/>
      <c r="H442" s="266"/>
      <c r="I442" s="266"/>
      <c r="J442" s="127" t="s">
        <v>338</v>
      </c>
      <c r="K442" s="128">
        <v>142.522</v>
      </c>
      <c r="L442" s="267"/>
      <c r="M442" s="266"/>
      <c r="N442" s="268">
        <f>ROUND($L$442*$K$442,0)</f>
        <v>0</v>
      </c>
      <c r="O442" s="258"/>
      <c r="P442" s="258"/>
      <c r="Q442" s="258"/>
      <c r="R442" s="106" t="s">
        <v>259</v>
      </c>
      <c r="S442" s="21"/>
      <c r="T442" s="109"/>
      <c r="U442" s="110" t="s">
        <v>39</v>
      </c>
      <c r="X442" s="111">
        <v>0.00056</v>
      </c>
      <c r="Y442" s="111">
        <f>$X$442*$K$442</f>
        <v>0.07981231999999999</v>
      </c>
      <c r="Z442" s="111">
        <v>0</v>
      </c>
      <c r="AA442" s="112">
        <f>$Z$442*$K$442</f>
        <v>0</v>
      </c>
      <c r="AR442" s="73" t="s">
        <v>296</v>
      </c>
      <c r="AT442" s="73" t="s">
        <v>304</v>
      </c>
      <c r="AU442" s="73" t="s">
        <v>77</v>
      </c>
      <c r="AY442" s="6" t="s">
        <v>254</v>
      </c>
      <c r="BE442" s="113">
        <f>IF($U$442="základní",$N$442,0)</f>
        <v>0</v>
      </c>
      <c r="BF442" s="113">
        <f>IF($U$442="snížená",$N$442,0)</f>
        <v>0</v>
      </c>
      <c r="BG442" s="113">
        <f>IF($U$442="zákl. přenesená",$N$442,0)</f>
        <v>0</v>
      </c>
      <c r="BH442" s="113">
        <f>IF($U$442="sníž. přenesená",$N$442,0)</f>
        <v>0</v>
      </c>
      <c r="BI442" s="113">
        <f>IF($U$442="nulová",$N$442,0)</f>
        <v>0</v>
      </c>
      <c r="BJ442" s="73" t="s">
        <v>9</v>
      </c>
      <c r="BK442" s="113">
        <f>ROUND($L$442*$K$442,0)</f>
        <v>0</v>
      </c>
      <c r="BL442" s="73" t="s">
        <v>260</v>
      </c>
      <c r="BM442" s="73" t="s">
        <v>680</v>
      </c>
    </row>
    <row r="443" spans="2:51" s="6" customFormat="1" ht="15.75" customHeight="1">
      <c r="B443" s="114"/>
      <c r="E443" s="115"/>
      <c r="F443" s="261" t="s">
        <v>681</v>
      </c>
      <c r="G443" s="262"/>
      <c r="H443" s="262"/>
      <c r="I443" s="262"/>
      <c r="K443" s="117">
        <v>142.522</v>
      </c>
      <c r="S443" s="114"/>
      <c r="T443" s="118"/>
      <c r="AA443" s="119"/>
      <c r="AT443" s="116" t="s">
        <v>263</v>
      </c>
      <c r="AU443" s="116" t="s">
        <v>77</v>
      </c>
      <c r="AV443" s="116" t="s">
        <v>77</v>
      </c>
      <c r="AW443" s="116" t="s">
        <v>209</v>
      </c>
      <c r="AX443" s="116" t="s">
        <v>9</v>
      </c>
      <c r="AY443" s="116" t="s">
        <v>254</v>
      </c>
    </row>
    <row r="444" spans="2:65" s="6" customFormat="1" ht="15.75" customHeight="1">
      <c r="B444" s="21"/>
      <c r="C444" s="104" t="s">
        <v>682</v>
      </c>
      <c r="D444" s="104" t="s">
        <v>255</v>
      </c>
      <c r="E444" s="105" t="s">
        <v>683</v>
      </c>
      <c r="F444" s="257" t="s">
        <v>684</v>
      </c>
      <c r="G444" s="258"/>
      <c r="H444" s="258"/>
      <c r="I444" s="258"/>
      <c r="J444" s="107" t="s">
        <v>338</v>
      </c>
      <c r="K444" s="108">
        <v>1755.072</v>
      </c>
      <c r="L444" s="259"/>
      <c r="M444" s="258"/>
      <c r="N444" s="260">
        <f>ROUND($L$444*$K$444,0)</f>
        <v>0</v>
      </c>
      <c r="O444" s="258"/>
      <c r="P444" s="258"/>
      <c r="Q444" s="258"/>
      <c r="R444" s="106" t="s">
        <v>259</v>
      </c>
      <c r="S444" s="21"/>
      <c r="T444" s="109"/>
      <c r="U444" s="110" t="s">
        <v>39</v>
      </c>
      <c r="X444" s="111">
        <v>0.00025017</v>
      </c>
      <c r="Y444" s="111">
        <f>$X$444*$K$444</f>
        <v>0.43906636224</v>
      </c>
      <c r="Z444" s="111">
        <v>0</v>
      </c>
      <c r="AA444" s="112">
        <f>$Z$444*$K$444</f>
        <v>0</v>
      </c>
      <c r="AR444" s="73" t="s">
        <v>260</v>
      </c>
      <c r="AT444" s="73" t="s">
        <v>255</v>
      </c>
      <c r="AU444" s="73" t="s">
        <v>77</v>
      </c>
      <c r="AY444" s="6" t="s">
        <v>254</v>
      </c>
      <c r="BE444" s="113">
        <f>IF($U$444="základní",$N$444,0)</f>
        <v>0</v>
      </c>
      <c r="BF444" s="113">
        <f>IF($U$444="snížená",$N$444,0)</f>
        <v>0</v>
      </c>
      <c r="BG444" s="113">
        <f>IF($U$444="zákl. přenesená",$N$444,0)</f>
        <v>0</v>
      </c>
      <c r="BH444" s="113">
        <f>IF($U$444="sníž. přenesená",$N$444,0)</f>
        <v>0</v>
      </c>
      <c r="BI444" s="113">
        <f>IF($U$444="nulová",$N$444,0)</f>
        <v>0</v>
      </c>
      <c r="BJ444" s="73" t="s">
        <v>9</v>
      </c>
      <c r="BK444" s="113">
        <f>ROUND($L$444*$K$444,0)</f>
        <v>0</v>
      </c>
      <c r="BL444" s="73" t="s">
        <v>260</v>
      </c>
      <c r="BM444" s="73" t="s">
        <v>685</v>
      </c>
    </row>
    <row r="445" spans="2:51" s="6" customFormat="1" ht="27" customHeight="1">
      <c r="B445" s="114"/>
      <c r="E445" s="115"/>
      <c r="F445" s="261" t="s">
        <v>686</v>
      </c>
      <c r="G445" s="262"/>
      <c r="H445" s="262"/>
      <c r="I445" s="262"/>
      <c r="K445" s="117">
        <v>157.35</v>
      </c>
      <c r="S445" s="114"/>
      <c r="T445" s="118"/>
      <c r="AA445" s="119"/>
      <c r="AT445" s="116" t="s">
        <v>263</v>
      </c>
      <c r="AU445" s="116" t="s">
        <v>77</v>
      </c>
      <c r="AV445" s="116" t="s">
        <v>77</v>
      </c>
      <c r="AW445" s="116" t="s">
        <v>209</v>
      </c>
      <c r="AX445" s="116" t="s">
        <v>69</v>
      </c>
      <c r="AY445" s="116" t="s">
        <v>254</v>
      </c>
    </row>
    <row r="446" spans="2:51" s="6" customFormat="1" ht="27" customHeight="1">
      <c r="B446" s="114"/>
      <c r="E446" s="116"/>
      <c r="F446" s="261" t="s">
        <v>687</v>
      </c>
      <c r="G446" s="262"/>
      <c r="H446" s="262"/>
      <c r="I446" s="262"/>
      <c r="K446" s="117">
        <v>32.4</v>
      </c>
      <c r="S446" s="114"/>
      <c r="T446" s="118"/>
      <c r="AA446" s="119"/>
      <c r="AT446" s="116" t="s">
        <v>263</v>
      </c>
      <c r="AU446" s="116" t="s">
        <v>77</v>
      </c>
      <c r="AV446" s="116" t="s">
        <v>77</v>
      </c>
      <c r="AW446" s="116" t="s">
        <v>209</v>
      </c>
      <c r="AX446" s="116" t="s">
        <v>69</v>
      </c>
      <c r="AY446" s="116" t="s">
        <v>254</v>
      </c>
    </row>
    <row r="447" spans="2:51" s="6" customFormat="1" ht="27" customHeight="1">
      <c r="B447" s="114"/>
      <c r="E447" s="116"/>
      <c r="F447" s="261" t="s">
        <v>688</v>
      </c>
      <c r="G447" s="262"/>
      <c r="H447" s="262"/>
      <c r="I447" s="262"/>
      <c r="K447" s="117">
        <v>31.5</v>
      </c>
      <c r="S447" s="114"/>
      <c r="T447" s="118"/>
      <c r="AA447" s="119"/>
      <c r="AT447" s="116" t="s">
        <v>263</v>
      </c>
      <c r="AU447" s="116" t="s">
        <v>77</v>
      </c>
      <c r="AV447" s="116" t="s">
        <v>77</v>
      </c>
      <c r="AW447" s="116" t="s">
        <v>209</v>
      </c>
      <c r="AX447" s="116" t="s">
        <v>69</v>
      </c>
      <c r="AY447" s="116" t="s">
        <v>254</v>
      </c>
    </row>
    <row r="448" spans="2:51" s="6" customFormat="1" ht="15.75" customHeight="1">
      <c r="B448" s="114"/>
      <c r="E448" s="116"/>
      <c r="F448" s="261" t="s">
        <v>689</v>
      </c>
      <c r="G448" s="262"/>
      <c r="H448" s="262"/>
      <c r="I448" s="262"/>
      <c r="K448" s="117">
        <v>294</v>
      </c>
      <c r="S448" s="114"/>
      <c r="T448" s="118"/>
      <c r="AA448" s="119"/>
      <c r="AT448" s="116" t="s">
        <v>263</v>
      </c>
      <c r="AU448" s="116" t="s">
        <v>77</v>
      </c>
      <c r="AV448" s="116" t="s">
        <v>77</v>
      </c>
      <c r="AW448" s="116" t="s">
        <v>209</v>
      </c>
      <c r="AX448" s="116" t="s">
        <v>69</v>
      </c>
      <c r="AY448" s="116" t="s">
        <v>254</v>
      </c>
    </row>
    <row r="449" spans="2:51" s="6" customFormat="1" ht="15.75" customHeight="1">
      <c r="B449" s="114"/>
      <c r="E449" s="116"/>
      <c r="F449" s="261" t="s">
        <v>690</v>
      </c>
      <c r="G449" s="262"/>
      <c r="H449" s="262"/>
      <c r="I449" s="262"/>
      <c r="K449" s="117">
        <v>285.6</v>
      </c>
      <c r="S449" s="114"/>
      <c r="T449" s="118"/>
      <c r="AA449" s="119"/>
      <c r="AT449" s="116" t="s">
        <v>263</v>
      </c>
      <c r="AU449" s="116" t="s">
        <v>77</v>
      </c>
      <c r="AV449" s="116" t="s">
        <v>77</v>
      </c>
      <c r="AW449" s="116" t="s">
        <v>209</v>
      </c>
      <c r="AX449" s="116" t="s">
        <v>69</v>
      </c>
      <c r="AY449" s="116" t="s">
        <v>254</v>
      </c>
    </row>
    <row r="450" spans="2:51" s="6" customFormat="1" ht="15.75" customHeight="1">
      <c r="B450" s="129"/>
      <c r="E450" s="130" t="s">
        <v>154</v>
      </c>
      <c r="F450" s="269" t="s">
        <v>691</v>
      </c>
      <c r="G450" s="270"/>
      <c r="H450" s="270"/>
      <c r="I450" s="270"/>
      <c r="K450" s="131">
        <v>800.85</v>
      </c>
      <c r="S450" s="129"/>
      <c r="T450" s="132"/>
      <c r="AA450" s="133"/>
      <c r="AT450" s="130" t="s">
        <v>263</v>
      </c>
      <c r="AU450" s="130" t="s">
        <v>77</v>
      </c>
      <c r="AV450" s="130" t="s">
        <v>260</v>
      </c>
      <c r="AW450" s="130" t="s">
        <v>209</v>
      </c>
      <c r="AX450" s="130" t="s">
        <v>69</v>
      </c>
      <c r="AY450" s="130" t="s">
        <v>254</v>
      </c>
    </row>
    <row r="451" spans="2:51" s="6" customFormat="1" ht="15.75" customHeight="1">
      <c r="B451" s="114"/>
      <c r="E451" s="116"/>
      <c r="F451" s="261" t="s">
        <v>692</v>
      </c>
      <c r="G451" s="262"/>
      <c r="H451" s="262"/>
      <c r="I451" s="262"/>
      <c r="K451" s="117">
        <v>5.02</v>
      </c>
      <c r="S451" s="114"/>
      <c r="T451" s="118"/>
      <c r="AA451" s="119"/>
      <c r="AT451" s="116" t="s">
        <v>263</v>
      </c>
      <c r="AU451" s="116" t="s">
        <v>77</v>
      </c>
      <c r="AV451" s="116" t="s">
        <v>77</v>
      </c>
      <c r="AW451" s="116" t="s">
        <v>209</v>
      </c>
      <c r="AX451" s="116" t="s">
        <v>69</v>
      </c>
      <c r="AY451" s="116" t="s">
        <v>254</v>
      </c>
    </row>
    <row r="452" spans="2:51" s="6" customFormat="1" ht="27" customHeight="1">
      <c r="B452" s="114"/>
      <c r="E452" s="116"/>
      <c r="F452" s="261" t="s">
        <v>693</v>
      </c>
      <c r="G452" s="262"/>
      <c r="H452" s="262"/>
      <c r="I452" s="262"/>
      <c r="K452" s="117">
        <v>35.6</v>
      </c>
      <c r="S452" s="114"/>
      <c r="T452" s="118"/>
      <c r="AA452" s="119"/>
      <c r="AT452" s="116" t="s">
        <v>263</v>
      </c>
      <c r="AU452" s="116" t="s">
        <v>77</v>
      </c>
      <c r="AV452" s="116" t="s">
        <v>77</v>
      </c>
      <c r="AW452" s="116" t="s">
        <v>209</v>
      </c>
      <c r="AX452" s="116" t="s">
        <v>69</v>
      </c>
      <c r="AY452" s="116" t="s">
        <v>254</v>
      </c>
    </row>
    <row r="453" spans="2:51" s="6" customFormat="1" ht="15.75" customHeight="1">
      <c r="B453" s="120"/>
      <c r="E453" s="121"/>
      <c r="F453" s="263" t="s">
        <v>527</v>
      </c>
      <c r="G453" s="264"/>
      <c r="H453" s="264"/>
      <c r="I453" s="264"/>
      <c r="K453" s="122">
        <v>40.62</v>
      </c>
      <c r="S453" s="120"/>
      <c r="T453" s="123"/>
      <c r="AA453" s="124"/>
      <c r="AT453" s="121" t="s">
        <v>263</v>
      </c>
      <c r="AU453" s="121" t="s">
        <v>77</v>
      </c>
      <c r="AV453" s="121" t="s">
        <v>265</v>
      </c>
      <c r="AW453" s="121" t="s">
        <v>209</v>
      </c>
      <c r="AX453" s="121" t="s">
        <v>69</v>
      </c>
      <c r="AY453" s="121" t="s">
        <v>254</v>
      </c>
    </row>
    <row r="454" spans="2:51" s="6" customFormat="1" ht="15.75" customHeight="1">
      <c r="B454" s="114"/>
      <c r="E454" s="116"/>
      <c r="F454" s="261" t="s">
        <v>607</v>
      </c>
      <c r="G454" s="262"/>
      <c r="H454" s="262"/>
      <c r="I454" s="262"/>
      <c r="K454" s="117">
        <v>7.35</v>
      </c>
      <c r="S454" s="114"/>
      <c r="T454" s="118"/>
      <c r="AA454" s="119"/>
      <c r="AT454" s="116" t="s">
        <v>263</v>
      </c>
      <c r="AU454" s="116" t="s">
        <v>77</v>
      </c>
      <c r="AV454" s="116" t="s">
        <v>77</v>
      </c>
      <c r="AW454" s="116" t="s">
        <v>209</v>
      </c>
      <c r="AX454" s="116" t="s">
        <v>69</v>
      </c>
      <c r="AY454" s="116" t="s">
        <v>254</v>
      </c>
    </row>
    <row r="455" spans="2:51" s="6" customFormat="1" ht="27" customHeight="1">
      <c r="B455" s="114"/>
      <c r="E455" s="116"/>
      <c r="F455" s="261" t="s">
        <v>694</v>
      </c>
      <c r="G455" s="262"/>
      <c r="H455" s="262"/>
      <c r="I455" s="262"/>
      <c r="K455" s="117">
        <v>234</v>
      </c>
      <c r="S455" s="114"/>
      <c r="T455" s="118"/>
      <c r="AA455" s="119"/>
      <c r="AT455" s="116" t="s">
        <v>263</v>
      </c>
      <c r="AU455" s="116" t="s">
        <v>77</v>
      </c>
      <c r="AV455" s="116" t="s">
        <v>77</v>
      </c>
      <c r="AW455" s="116" t="s">
        <v>209</v>
      </c>
      <c r="AX455" s="116" t="s">
        <v>69</v>
      </c>
      <c r="AY455" s="116" t="s">
        <v>254</v>
      </c>
    </row>
    <row r="456" spans="2:51" s="6" customFormat="1" ht="15.75" customHeight="1">
      <c r="B456" s="114"/>
      <c r="E456" s="116"/>
      <c r="F456" s="261" t="s">
        <v>695</v>
      </c>
      <c r="G456" s="262"/>
      <c r="H456" s="262"/>
      <c r="I456" s="262"/>
      <c r="K456" s="117">
        <v>21.3</v>
      </c>
      <c r="S456" s="114"/>
      <c r="T456" s="118"/>
      <c r="AA456" s="119"/>
      <c r="AT456" s="116" t="s">
        <v>263</v>
      </c>
      <c r="AU456" s="116" t="s">
        <v>77</v>
      </c>
      <c r="AV456" s="116" t="s">
        <v>77</v>
      </c>
      <c r="AW456" s="116" t="s">
        <v>209</v>
      </c>
      <c r="AX456" s="116" t="s">
        <v>69</v>
      </c>
      <c r="AY456" s="116" t="s">
        <v>254</v>
      </c>
    </row>
    <row r="457" spans="2:51" s="6" customFormat="1" ht="15.75" customHeight="1">
      <c r="B457" s="114"/>
      <c r="E457" s="116"/>
      <c r="F457" s="261" t="s">
        <v>696</v>
      </c>
      <c r="G457" s="262"/>
      <c r="H457" s="262"/>
      <c r="I457" s="262"/>
      <c r="K457" s="117">
        <v>2.356</v>
      </c>
      <c r="S457" s="114"/>
      <c r="T457" s="118"/>
      <c r="AA457" s="119"/>
      <c r="AT457" s="116" t="s">
        <v>263</v>
      </c>
      <c r="AU457" s="116" t="s">
        <v>77</v>
      </c>
      <c r="AV457" s="116" t="s">
        <v>77</v>
      </c>
      <c r="AW457" s="116" t="s">
        <v>209</v>
      </c>
      <c r="AX457" s="116" t="s">
        <v>69</v>
      </c>
      <c r="AY457" s="116" t="s">
        <v>254</v>
      </c>
    </row>
    <row r="458" spans="2:51" s="6" customFormat="1" ht="15.75" customHeight="1">
      <c r="B458" s="120"/>
      <c r="E458" s="121"/>
      <c r="F458" s="263" t="s">
        <v>437</v>
      </c>
      <c r="G458" s="264"/>
      <c r="H458" s="264"/>
      <c r="I458" s="264"/>
      <c r="K458" s="122">
        <v>265.006</v>
      </c>
      <c r="S458" s="120"/>
      <c r="T458" s="123"/>
      <c r="AA458" s="124"/>
      <c r="AT458" s="121" t="s">
        <v>263</v>
      </c>
      <c r="AU458" s="121" t="s">
        <v>77</v>
      </c>
      <c r="AV458" s="121" t="s">
        <v>265</v>
      </c>
      <c r="AW458" s="121" t="s">
        <v>209</v>
      </c>
      <c r="AX458" s="121" t="s">
        <v>69</v>
      </c>
      <c r="AY458" s="121" t="s">
        <v>254</v>
      </c>
    </row>
    <row r="459" spans="2:51" s="6" customFormat="1" ht="15.75" customHeight="1">
      <c r="B459" s="114"/>
      <c r="E459" s="116"/>
      <c r="F459" s="261" t="s">
        <v>611</v>
      </c>
      <c r="G459" s="262"/>
      <c r="H459" s="262"/>
      <c r="I459" s="262"/>
      <c r="K459" s="117">
        <v>7.3</v>
      </c>
      <c r="S459" s="114"/>
      <c r="T459" s="118"/>
      <c r="AA459" s="119"/>
      <c r="AT459" s="116" t="s">
        <v>263</v>
      </c>
      <c r="AU459" s="116" t="s">
        <v>77</v>
      </c>
      <c r="AV459" s="116" t="s">
        <v>77</v>
      </c>
      <c r="AW459" s="116" t="s">
        <v>209</v>
      </c>
      <c r="AX459" s="116" t="s">
        <v>69</v>
      </c>
      <c r="AY459" s="116" t="s">
        <v>254</v>
      </c>
    </row>
    <row r="460" spans="2:51" s="6" customFormat="1" ht="15.75" customHeight="1">
      <c r="B460" s="114"/>
      <c r="E460" s="116"/>
      <c r="F460" s="261" t="s">
        <v>697</v>
      </c>
      <c r="G460" s="262"/>
      <c r="H460" s="262"/>
      <c r="I460" s="262"/>
      <c r="K460" s="117">
        <v>44.5</v>
      </c>
      <c r="S460" s="114"/>
      <c r="T460" s="118"/>
      <c r="AA460" s="119"/>
      <c r="AT460" s="116" t="s">
        <v>263</v>
      </c>
      <c r="AU460" s="116" t="s">
        <v>77</v>
      </c>
      <c r="AV460" s="116" t="s">
        <v>77</v>
      </c>
      <c r="AW460" s="116" t="s">
        <v>209</v>
      </c>
      <c r="AX460" s="116" t="s">
        <v>69</v>
      </c>
      <c r="AY460" s="116" t="s">
        <v>254</v>
      </c>
    </row>
    <row r="461" spans="2:51" s="6" customFormat="1" ht="15.75" customHeight="1">
      <c r="B461" s="120"/>
      <c r="E461" s="121"/>
      <c r="F461" s="263" t="s">
        <v>476</v>
      </c>
      <c r="G461" s="264"/>
      <c r="H461" s="264"/>
      <c r="I461" s="264"/>
      <c r="K461" s="122">
        <v>51.8</v>
      </c>
      <c r="S461" s="120"/>
      <c r="T461" s="123"/>
      <c r="AA461" s="124"/>
      <c r="AT461" s="121" t="s">
        <v>263</v>
      </c>
      <c r="AU461" s="121" t="s">
        <v>77</v>
      </c>
      <c r="AV461" s="121" t="s">
        <v>265</v>
      </c>
      <c r="AW461" s="121" t="s">
        <v>209</v>
      </c>
      <c r="AX461" s="121" t="s">
        <v>69</v>
      </c>
      <c r="AY461" s="121" t="s">
        <v>254</v>
      </c>
    </row>
    <row r="462" spans="2:51" s="6" customFormat="1" ht="15.75" customHeight="1">
      <c r="B462" s="114"/>
      <c r="E462" s="116"/>
      <c r="F462" s="261" t="s">
        <v>698</v>
      </c>
      <c r="G462" s="262"/>
      <c r="H462" s="262"/>
      <c r="I462" s="262"/>
      <c r="K462" s="117">
        <v>56.4</v>
      </c>
      <c r="S462" s="114"/>
      <c r="T462" s="118"/>
      <c r="AA462" s="119"/>
      <c r="AT462" s="116" t="s">
        <v>263</v>
      </c>
      <c r="AU462" s="116" t="s">
        <v>77</v>
      </c>
      <c r="AV462" s="116" t="s">
        <v>77</v>
      </c>
      <c r="AW462" s="116" t="s">
        <v>209</v>
      </c>
      <c r="AX462" s="116" t="s">
        <v>69</v>
      </c>
      <c r="AY462" s="116" t="s">
        <v>254</v>
      </c>
    </row>
    <row r="463" spans="2:51" s="6" customFormat="1" ht="15.75" customHeight="1">
      <c r="B463" s="114"/>
      <c r="E463" s="116"/>
      <c r="F463" s="261" t="s">
        <v>699</v>
      </c>
      <c r="G463" s="262"/>
      <c r="H463" s="262"/>
      <c r="I463" s="262"/>
      <c r="K463" s="117">
        <v>255.6</v>
      </c>
      <c r="S463" s="114"/>
      <c r="T463" s="118"/>
      <c r="AA463" s="119"/>
      <c r="AT463" s="116" t="s">
        <v>263</v>
      </c>
      <c r="AU463" s="116" t="s">
        <v>77</v>
      </c>
      <c r="AV463" s="116" t="s">
        <v>77</v>
      </c>
      <c r="AW463" s="116" t="s">
        <v>209</v>
      </c>
      <c r="AX463" s="116" t="s">
        <v>69</v>
      </c>
      <c r="AY463" s="116" t="s">
        <v>254</v>
      </c>
    </row>
    <row r="464" spans="2:51" s="6" customFormat="1" ht="15.75" customHeight="1">
      <c r="B464" s="120"/>
      <c r="E464" s="121"/>
      <c r="F464" s="263" t="s">
        <v>507</v>
      </c>
      <c r="G464" s="264"/>
      <c r="H464" s="264"/>
      <c r="I464" s="264"/>
      <c r="K464" s="122">
        <v>312</v>
      </c>
      <c r="S464" s="120"/>
      <c r="T464" s="123"/>
      <c r="AA464" s="124"/>
      <c r="AT464" s="121" t="s">
        <v>263</v>
      </c>
      <c r="AU464" s="121" t="s">
        <v>77</v>
      </c>
      <c r="AV464" s="121" t="s">
        <v>265</v>
      </c>
      <c r="AW464" s="121" t="s">
        <v>209</v>
      </c>
      <c r="AX464" s="121" t="s">
        <v>69</v>
      </c>
      <c r="AY464" s="121" t="s">
        <v>254</v>
      </c>
    </row>
    <row r="465" spans="2:51" s="6" customFormat="1" ht="15.75" customHeight="1">
      <c r="B465" s="114"/>
      <c r="E465" s="116"/>
      <c r="F465" s="261" t="s">
        <v>615</v>
      </c>
      <c r="G465" s="262"/>
      <c r="H465" s="262"/>
      <c r="I465" s="262"/>
      <c r="K465" s="117">
        <v>5.12</v>
      </c>
      <c r="S465" s="114"/>
      <c r="T465" s="118"/>
      <c r="AA465" s="119"/>
      <c r="AT465" s="116" t="s">
        <v>263</v>
      </c>
      <c r="AU465" s="116" t="s">
        <v>77</v>
      </c>
      <c r="AV465" s="116" t="s">
        <v>77</v>
      </c>
      <c r="AW465" s="116" t="s">
        <v>209</v>
      </c>
      <c r="AX465" s="116" t="s">
        <v>69</v>
      </c>
      <c r="AY465" s="116" t="s">
        <v>254</v>
      </c>
    </row>
    <row r="466" spans="2:51" s="6" customFormat="1" ht="15.75" customHeight="1">
      <c r="B466" s="114"/>
      <c r="E466" s="116"/>
      <c r="F466" s="261" t="s">
        <v>700</v>
      </c>
      <c r="G466" s="262"/>
      <c r="H466" s="262"/>
      <c r="I466" s="262"/>
      <c r="K466" s="117">
        <v>3.3</v>
      </c>
      <c r="S466" s="114"/>
      <c r="T466" s="118"/>
      <c r="AA466" s="119"/>
      <c r="AT466" s="116" t="s">
        <v>263</v>
      </c>
      <c r="AU466" s="116" t="s">
        <v>77</v>
      </c>
      <c r="AV466" s="116" t="s">
        <v>77</v>
      </c>
      <c r="AW466" s="116" t="s">
        <v>209</v>
      </c>
      <c r="AX466" s="116" t="s">
        <v>69</v>
      </c>
      <c r="AY466" s="116" t="s">
        <v>254</v>
      </c>
    </row>
    <row r="467" spans="2:51" s="6" customFormat="1" ht="15.75" customHeight="1">
      <c r="B467" s="120"/>
      <c r="E467" s="121"/>
      <c r="F467" s="263" t="s">
        <v>478</v>
      </c>
      <c r="G467" s="264"/>
      <c r="H467" s="264"/>
      <c r="I467" s="264"/>
      <c r="K467" s="122">
        <v>8.42</v>
      </c>
      <c r="S467" s="120"/>
      <c r="T467" s="123"/>
      <c r="AA467" s="124"/>
      <c r="AT467" s="121" t="s">
        <v>263</v>
      </c>
      <c r="AU467" s="121" t="s">
        <v>77</v>
      </c>
      <c r="AV467" s="121" t="s">
        <v>265</v>
      </c>
      <c r="AW467" s="121" t="s">
        <v>209</v>
      </c>
      <c r="AX467" s="121" t="s">
        <v>69</v>
      </c>
      <c r="AY467" s="121" t="s">
        <v>254</v>
      </c>
    </row>
    <row r="468" spans="2:51" s="6" customFormat="1" ht="15.75" customHeight="1">
      <c r="B468" s="114"/>
      <c r="E468" s="116"/>
      <c r="F468" s="261" t="s">
        <v>701</v>
      </c>
      <c r="G468" s="262"/>
      <c r="H468" s="262"/>
      <c r="I468" s="262"/>
      <c r="K468" s="117">
        <v>18.8</v>
      </c>
      <c r="S468" s="114"/>
      <c r="T468" s="118"/>
      <c r="AA468" s="119"/>
      <c r="AT468" s="116" t="s">
        <v>263</v>
      </c>
      <c r="AU468" s="116" t="s">
        <v>77</v>
      </c>
      <c r="AV468" s="116" t="s">
        <v>77</v>
      </c>
      <c r="AW468" s="116" t="s">
        <v>209</v>
      </c>
      <c r="AX468" s="116" t="s">
        <v>69</v>
      </c>
      <c r="AY468" s="116" t="s">
        <v>254</v>
      </c>
    </row>
    <row r="469" spans="2:51" s="6" customFormat="1" ht="15.75" customHeight="1">
      <c r="B469" s="114"/>
      <c r="E469" s="116"/>
      <c r="F469" s="261" t="s">
        <v>702</v>
      </c>
      <c r="G469" s="262"/>
      <c r="H469" s="262"/>
      <c r="I469" s="262"/>
      <c r="K469" s="117">
        <v>28.4</v>
      </c>
      <c r="S469" s="114"/>
      <c r="T469" s="118"/>
      <c r="AA469" s="119"/>
      <c r="AT469" s="116" t="s">
        <v>263</v>
      </c>
      <c r="AU469" s="116" t="s">
        <v>77</v>
      </c>
      <c r="AV469" s="116" t="s">
        <v>77</v>
      </c>
      <c r="AW469" s="116" t="s">
        <v>209</v>
      </c>
      <c r="AX469" s="116" t="s">
        <v>69</v>
      </c>
      <c r="AY469" s="116" t="s">
        <v>254</v>
      </c>
    </row>
    <row r="470" spans="2:51" s="6" customFormat="1" ht="15.75" customHeight="1">
      <c r="B470" s="120"/>
      <c r="E470" s="121"/>
      <c r="F470" s="263" t="s">
        <v>510</v>
      </c>
      <c r="G470" s="264"/>
      <c r="H470" s="264"/>
      <c r="I470" s="264"/>
      <c r="K470" s="122">
        <v>47.2</v>
      </c>
      <c r="S470" s="120"/>
      <c r="T470" s="123"/>
      <c r="AA470" s="124"/>
      <c r="AT470" s="121" t="s">
        <v>263</v>
      </c>
      <c r="AU470" s="121" t="s">
        <v>77</v>
      </c>
      <c r="AV470" s="121" t="s">
        <v>265</v>
      </c>
      <c r="AW470" s="121" t="s">
        <v>209</v>
      </c>
      <c r="AX470" s="121" t="s">
        <v>69</v>
      </c>
      <c r="AY470" s="121" t="s">
        <v>254</v>
      </c>
    </row>
    <row r="471" spans="2:51" s="6" customFormat="1" ht="15.75" customHeight="1">
      <c r="B471" s="114"/>
      <c r="E471" s="116"/>
      <c r="F471" s="261" t="s">
        <v>615</v>
      </c>
      <c r="G471" s="262"/>
      <c r="H471" s="262"/>
      <c r="I471" s="262"/>
      <c r="K471" s="117">
        <v>5.12</v>
      </c>
      <c r="S471" s="114"/>
      <c r="T471" s="118"/>
      <c r="AA471" s="119"/>
      <c r="AT471" s="116" t="s">
        <v>263</v>
      </c>
      <c r="AU471" s="116" t="s">
        <v>77</v>
      </c>
      <c r="AV471" s="116" t="s">
        <v>77</v>
      </c>
      <c r="AW471" s="116" t="s">
        <v>209</v>
      </c>
      <c r="AX471" s="116" t="s">
        <v>69</v>
      </c>
      <c r="AY471" s="116" t="s">
        <v>254</v>
      </c>
    </row>
    <row r="472" spans="2:51" s="6" customFormat="1" ht="15.75" customHeight="1">
      <c r="B472" s="114"/>
      <c r="E472" s="116"/>
      <c r="F472" s="261" t="s">
        <v>703</v>
      </c>
      <c r="G472" s="262"/>
      <c r="H472" s="262"/>
      <c r="I472" s="262"/>
      <c r="K472" s="117">
        <v>14.1</v>
      </c>
      <c r="S472" s="114"/>
      <c r="T472" s="118"/>
      <c r="AA472" s="119"/>
      <c r="AT472" s="116" t="s">
        <v>263</v>
      </c>
      <c r="AU472" s="116" t="s">
        <v>77</v>
      </c>
      <c r="AV472" s="116" t="s">
        <v>77</v>
      </c>
      <c r="AW472" s="116" t="s">
        <v>209</v>
      </c>
      <c r="AX472" s="116" t="s">
        <v>69</v>
      </c>
      <c r="AY472" s="116" t="s">
        <v>254</v>
      </c>
    </row>
    <row r="473" spans="2:51" s="6" customFormat="1" ht="15.75" customHeight="1">
      <c r="B473" s="120"/>
      <c r="E473" s="121"/>
      <c r="F473" s="263" t="s">
        <v>383</v>
      </c>
      <c r="G473" s="264"/>
      <c r="H473" s="264"/>
      <c r="I473" s="264"/>
      <c r="K473" s="122">
        <v>19.22</v>
      </c>
      <c r="S473" s="120"/>
      <c r="T473" s="123"/>
      <c r="AA473" s="124"/>
      <c r="AT473" s="121" t="s">
        <v>263</v>
      </c>
      <c r="AU473" s="121" t="s">
        <v>77</v>
      </c>
      <c r="AV473" s="121" t="s">
        <v>265</v>
      </c>
      <c r="AW473" s="121" t="s">
        <v>209</v>
      </c>
      <c r="AX473" s="121" t="s">
        <v>69</v>
      </c>
      <c r="AY473" s="121" t="s">
        <v>254</v>
      </c>
    </row>
    <row r="474" spans="2:51" s="6" customFormat="1" ht="15.75" customHeight="1">
      <c r="B474" s="114"/>
      <c r="E474" s="116"/>
      <c r="F474" s="261" t="s">
        <v>620</v>
      </c>
      <c r="G474" s="262"/>
      <c r="H474" s="262"/>
      <c r="I474" s="262"/>
      <c r="K474" s="117">
        <v>4.5</v>
      </c>
      <c r="S474" s="114"/>
      <c r="T474" s="118"/>
      <c r="AA474" s="119"/>
      <c r="AT474" s="116" t="s">
        <v>263</v>
      </c>
      <c r="AU474" s="116" t="s">
        <v>77</v>
      </c>
      <c r="AV474" s="116" t="s">
        <v>77</v>
      </c>
      <c r="AW474" s="116" t="s">
        <v>209</v>
      </c>
      <c r="AX474" s="116" t="s">
        <v>69</v>
      </c>
      <c r="AY474" s="116" t="s">
        <v>254</v>
      </c>
    </row>
    <row r="475" spans="2:51" s="6" customFormat="1" ht="15.75" customHeight="1">
      <c r="B475" s="120"/>
      <c r="E475" s="121"/>
      <c r="F475" s="263" t="s">
        <v>463</v>
      </c>
      <c r="G475" s="264"/>
      <c r="H475" s="264"/>
      <c r="I475" s="264"/>
      <c r="K475" s="122">
        <v>4.5</v>
      </c>
      <c r="S475" s="120"/>
      <c r="T475" s="123"/>
      <c r="AA475" s="124"/>
      <c r="AT475" s="121" t="s">
        <v>263</v>
      </c>
      <c r="AU475" s="121" t="s">
        <v>77</v>
      </c>
      <c r="AV475" s="121" t="s">
        <v>265</v>
      </c>
      <c r="AW475" s="121" t="s">
        <v>209</v>
      </c>
      <c r="AX475" s="121" t="s">
        <v>69</v>
      </c>
      <c r="AY475" s="121" t="s">
        <v>254</v>
      </c>
    </row>
    <row r="476" spans="2:51" s="6" customFormat="1" ht="15.75" customHeight="1">
      <c r="B476" s="129"/>
      <c r="E476" s="130" t="s">
        <v>157</v>
      </c>
      <c r="F476" s="269" t="s">
        <v>704</v>
      </c>
      <c r="G476" s="270"/>
      <c r="H476" s="270"/>
      <c r="I476" s="270"/>
      <c r="K476" s="131">
        <v>748.766</v>
      </c>
      <c r="S476" s="129"/>
      <c r="T476" s="132"/>
      <c r="AA476" s="133"/>
      <c r="AT476" s="130" t="s">
        <v>263</v>
      </c>
      <c r="AU476" s="130" t="s">
        <v>77</v>
      </c>
      <c r="AV476" s="130" t="s">
        <v>260</v>
      </c>
      <c r="AW476" s="130" t="s">
        <v>209</v>
      </c>
      <c r="AX476" s="130" t="s">
        <v>69</v>
      </c>
      <c r="AY476" s="130" t="s">
        <v>254</v>
      </c>
    </row>
    <row r="477" spans="2:51" s="6" customFormat="1" ht="15.75" customHeight="1">
      <c r="B477" s="114"/>
      <c r="E477" s="116"/>
      <c r="F477" s="261" t="s">
        <v>705</v>
      </c>
      <c r="G477" s="262"/>
      <c r="H477" s="262"/>
      <c r="I477" s="262"/>
      <c r="K477" s="117">
        <v>16.8</v>
      </c>
      <c r="S477" s="114"/>
      <c r="T477" s="118"/>
      <c r="AA477" s="119"/>
      <c r="AT477" s="116" t="s">
        <v>263</v>
      </c>
      <c r="AU477" s="116" t="s">
        <v>77</v>
      </c>
      <c r="AV477" s="116" t="s">
        <v>77</v>
      </c>
      <c r="AW477" s="116" t="s">
        <v>209</v>
      </c>
      <c r="AX477" s="116" t="s">
        <v>69</v>
      </c>
      <c r="AY477" s="116" t="s">
        <v>254</v>
      </c>
    </row>
    <row r="478" spans="2:51" s="6" customFormat="1" ht="15.75" customHeight="1">
      <c r="B478" s="120"/>
      <c r="E478" s="121"/>
      <c r="F478" s="263" t="s">
        <v>527</v>
      </c>
      <c r="G478" s="264"/>
      <c r="H478" s="264"/>
      <c r="I478" s="264"/>
      <c r="K478" s="122">
        <v>16.8</v>
      </c>
      <c r="S478" s="120"/>
      <c r="T478" s="123"/>
      <c r="AA478" s="124"/>
      <c r="AT478" s="121" t="s">
        <v>263</v>
      </c>
      <c r="AU478" s="121" t="s">
        <v>77</v>
      </c>
      <c r="AV478" s="121" t="s">
        <v>265</v>
      </c>
      <c r="AW478" s="121" t="s">
        <v>209</v>
      </c>
      <c r="AX478" s="121" t="s">
        <v>69</v>
      </c>
      <c r="AY478" s="121" t="s">
        <v>254</v>
      </c>
    </row>
    <row r="479" spans="2:51" s="6" customFormat="1" ht="15.75" customHeight="1">
      <c r="B479" s="114"/>
      <c r="E479" s="116"/>
      <c r="F479" s="261" t="s">
        <v>706</v>
      </c>
      <c r="G479" s="262"/>
      <c r="H479" s="262"/>
      <c r="I479" s="262"/>
      <c r="K479" s="117">
        <v>82.8</v>
      </c>
      <c r="S479" s="114"/>
      <c r="T479" s="118"/>
      <c r="AA479" s="119"/>
      <c r="AT479" s="116" t="s">
        <v>263</v>
      </c>
      <c r="AU479" s="116" t="s">
        <v>77</v>
      </c>
      <c r="AV479" s="116" t="s">
        <v>77</v>
      </c>
      <c r="AW479" s="116" t="s">
        <v>209</v>
      </c>
      <c r="AX479" s="116" t="s">
        <v>69</v>
      </c>
      <c r="AY479" s="116" t="s">
        <v>254</v>
      </c>
    </row>
    <row r="480" spans="2:51" s="6" customFormat="1" ht="15.75" customHeight="1">
      <c r="B480" s="114"/>
      <c r="E480" s="116"/>
      <c r="F480" s="261" t="s">
        <v>707</v>
      </c>
      <c r="G480" s="262"/>
      <c r="H480" s="262"/>
      <c r="I480" s="262"/>
      <c r="K480" s="117">
        <v>3.6</v>
      </c>
      <c r="S480" s="114"/>
      <c r="T480" s="118"/>
      <c r="AA480" s="119"/>
      <c r="AT480" s="116" t="s">
        <v>263</v>
      </c>
      <c r="AU480" s="116" t="s">
        <v>77</v>
      </c>
      <c r="AV480" s="116" t="s">
        <v>77</v>
      </c>
      <c r="AW480" s="116" t="s">
        <v>209</v>
      </c>
      <c r="AX480" s="116" t="s">
        <v>69</v>
      </c>
      <c r="AY480" s="116" t="s">
        <v>254</v>
      </c>
    </row>
    <row r="481" spans="2:51" s="6" customFormat="1" ht="15.75" customHeight="1">
      <c r="B481" s="114"/>
      <c r="E481" s="116"/>
      <c r="F481" s="261" t="s">
        <v>696</v>
      </c>
      <c r="G481" s="262"/>
      <c r="H481" s="262"/>
      <c r="I481" s="262"/>
      <c r="K481" s="117">
        <v>2.356</v>
      </c>
      <c r="S481" s="114"/>
      <c r="T481" s="118"/>
      <c r="AA481" s="119"/>
      <c r="AT481" s="116" t="s">
        <v>263</v>
      </c>
      <c r="AU481" s="116" t="s">
        <v>77</v>
      </c>
      <c r="AV481" s="116" t="s">
        <v>77</v>
      </c>
      <c r="AW481" s="116" t="s">
        <v>209</v>
      </c>
      <c r="AX481" s="116" t="s">
        <v>69</v>
      </c>
      <c r="AY481" s="116" t="s">
        <v>254</v>
      </c>
    </row>
    <row r="482" spans="2:51" s="6" customFormat="1" ht="15.75" customHeight="1">
      <c r="B482" s="114"/>
      <c r="E482" s="116"/>
      <c r="F482" s="261" t="s">
        <v>708</v>
      </c>
      <c r="G482" s="262"/>
      <c r="H482" s="262"/>
      <c r="I482" s="262"/>
      <c r="K482" s="117">
        <v>21.3</v>
      </c>
      <c r="S482" s="114"/>
      <c r="T482" s="118"/>
      <c r="AA482" s="119"/>
      <c r="AT482" s="116" t="s">
        <v>263</v>
      </c>
      <c r="AU482" s="116" t="s">
        <v>77</v>
      </c>
      <c r="AV482" s="116" t="s">
        <v>77</v>
      </c>
      <c r="AW482" s="116" t="s">
        <v>209</v>
      </c>
      <c r="AX482" s="116" t="s">
        <v>69</v>
      </c>
      <c r="AY482" s="116" t="s">
        <v>254</v>
      </c>
    </row>
    <row r="483" spans="2:51" s="6" customFormat="1" ht="15.75" customHeight="1">
      <c r="B483" s="120"/>
      <c r="E483" s="121"/>
      <c r="F483" s="263" t="s">
        <v>476</v>
      </c>
      <c r="G483" s="264"/>
      <c r="H483" s="264"/>
      <c r="I483" s="264"/>
      <c r="K483" s="122">
        <v>110.056</v>
      </c>
      <c r="S483" s="120"/>
      <c r="T483" s="123"/>
      <c r="AA483" s="124"/>
      <c r="AT483" s="121" t="s">
        <v>263</v>
      </c>
      <c r="AU483" s="121" t="s">
        <v>77</v>
      </c>
      <c r="AV483" s="121" t="s">
        <v>265</v>
      </c>
      <c r="AW483" s="121" t="s">
        <v>209</v>
      </c>
      <c r="AX483" s="121" t="s">
        <v>69</v>
      </c>
      <c r="AY483" s="121" t="s">
        <v>254</v>
      </c>
    </row>
    <row r="484" spans="2:51" s="6" customFormat="1" ht="15.75" customHeight="1">
      <c r="B484" s="114"/>
      <c r="E484" s="116"/>
      <c r="F484" s="261" t="s">
        <v>709</v>
      </c>
      <c r="G484" s="262"/>
      <c r="H484" s="262"/>
      <c r="I484" s="262"/>
      <c r="K484" s="117">
        <v>18</v>
      </c>
      <c r="S484" s="114"/>
      <c r="T484" s="118"/>
      <c r="AA484" s="119"/>
      <c r="AT484" s="116" t="s">
        <v>263</v>
      </c>
      <c r="AU484" s="116" t="s">
        <v>77</v>
      </c>
      <c r="AV484" s="116" t="s">
        <v>77</v>
      </c>
      <c r="AW484" s="116" t="s">
        <v>209</v>
      </c>
      <c r="AX484" s="116" t="s">
        <v>69</v>
      </c>
      <c r="AY484" s="116" t="s">
        <v>254</v>
      </c>
    </row>
    <row r="485" spans="2:51" s="6" customFormat="1" ht="15.75" customHeight="1">
      <c r="B485" s="114"/>
      <c r="E485" s="116"/>
      <c r="F485" s="261" t="s">
        <v>710</v>
      </c>
      <c r="G485" s="262"/>
      <c r="H485" s="262"/>
      <c r="I485" s="262"/>
      <c r="K485" s="117">
        <v>43.2</v>
      </c>
      <c r="S485" s="114"/>
      <c r="T485" s="118"/>
      <c r="AA485" s="119"/>
      <c r="AT485" s="116" t="s">
        <v>263</v>
      </c>
      <c r="AU485" s="116" t="s">
        <v>77</v>
      </c>
      <c r="AV485" s="116" t="s">
        <v>77</v>
      </c>
      <c r="AW485" s="116" t="s">
        <v>209</v>
      </c>
      <c r="AX485" s="116" t="s">
        <v>69</v>
      </c>
      <c r="AY485" s="116" t="s">
        <v>254</v>
      </c>
    </row>
    <row r="486" spans="2:51" s="6" customFormat="1" ht="15.75" customHeight="1">
      <c r="B486" s="120"/>
      <c r="E486" s="121"/>
      <c r="F486" s="263" t="s">
        <v>507</v>
      </c>
      <c r="G486" s="264"/>
      <c r="H486" s="264"/>
      <c r="I486" s="264"/>
      <c r="K486" s="122">
        <v>61.2</v>
      </c>
      <c r="S486" s="120"/>
      <c r="T486" s="123"/>
      <c r="AA486" s="124"/>
      <c r="AT486" s="121" t="s">
        <v>263</v>
      </c>
      <c r="AU486" s="121" t="s">
        <v>77</v>
      </c>
      <c r="AV486" s="121" t="s">
        <v>265</v>
      </c>
      <c r="AW486" s="121" t="s">
        <v>209</v>
      </c>
      <c r="AX486" s="121" t="s">
        <v>69</v>
      </c>
      <c r="AY486" s="121" t="s">
        <v>254</v>
      </c>
    </row>
    <row r="487" spans="2:51" s="6" customFormat="1" ht="15.75" customHeight="1">
      <c r="B487" s="114"/>
      <c r="E487" s="116"/>
      <c r="F487" s="261" t="s">
        <v>711</v>
      </c>
      <c r="G487" s="262"/>
      <c r="H487" s="262"/>
      <c r="I487" s="262"/>
      <c r="K487" s="117">
        <v>2.1</v>
      </c>
      <c r="S487" s="114"/>
      <c r="T487" s="118"/>
      <c r="AA487" s="119"/>
      <c r="AT487" s="116" t="s">
        <v>263</v>
      </c>
      <c r="AU487" s="116" t="s">
        <v>77</v>
      </c>
      <c r="AV487" s="116" t="s">
        <v>77</v>
      </c>
      <c r="AW487" s="116" t="s">
        <v>209</v>
      </c>
      <c r="AX487" s="116" t="s">
        <v>69</v>
      </c>
      <c r="AY487" s="116" t="s">
        <v>254</v>
      </c>
    </row>
    <row r="488" spans="2:51" s="6" customFormat="1" ht="15.75" customHeight="1">
      <c r="B488" s="120"/>
      <c r="E488" s="121"/>
      <c r="F488" s="263" t="s">
        <v>478</v>
      </c>
      <c r="G488" s="264"/>
      <c r="H488" s="264"/>
      <c r="I488" s="264"/>
      <c r="K488" s="122">
        <v>2.1</v>
      </c>
      <c r="S488" s="120"/>
      <c r="T488" s="123"/>
      <c r="AA488" s="124"/>
      <c r="AT488" s="121" t="s">
        <v>263</v>
      </c>
      <c r="AU488" s="121" t="s">
        <v>77</v>
      </c>
      <c r="AV488" s="121" t="s">
        <v>265</v>
      </c>
      <c r="AW488" s="121" t="s">
        <v>209</v>
      </c>
      <c r="AX488" s="121" t="s">
        <v>69</v>
      </c>
      <c r="AY488" s="121" t="s">
        <v>254</v>
      </c>
    </row>
    <row r="489" spans="2:51" s="6" customFormat="1" ht="15.75" customHeight="1">
      <c r="B489" s="114"/>
      <c r="E489" s="116"/>
      <c r="F489" s="261" t="s">
        <v>712</v>
      </c>
      <c r="G489" s="262"/>
      <c r="H489" s="262"/>
      <c r="I489" s="262"/>
      <c r="K489" s="117">
        <v>6</v>
      </c>
      <c r="S489" s="114"/>
      <c r="T489" s="118"/>
      <c r="AA489" s="119"/>
      <c r="AT489" s="116" t="s">
        <v>263</v>
      </c>
      <c r="AU489" s="116" t="s">
        <v>77</v>
      </c>
      <c r="AV489" s="116" t="s">
        <v>77</v>
      </c>
      <c r="AW489" s="116" t="s">
        <v>209</v>
      </c>
      <c r="AX489" s="116" t="s">
        <v>69</v>
      </c>
      <c r="AY489" s="116" t="s">
        <v>254</v>
      </c>
    </row>
    <row r="490" spans="2:51" s="6" customFormat="1" ht="15.75" customHeight="1">
      <c r="B490" s="114"/>
      <c r="E490" s="116"/>
      <c r="F490" s="261" t="s">
        <v>713</v>
      </c>
      <c r="G490" s="262"/>
      <c r="H490" s="262"/>
      <c r="I490" s="262"/>
      <c r="K490" s="117">
        <v>4.8</v>
      </c>
      <c r="S490" s="114"/>
      <c r="T490" s="118"/>
      <c r="AA490" s="119"/>
      <c r="AT490" s="116" t="s">
        <v>263</v>
      </c>
      <c r="AU490" s="116" t="s">
        <v>77</v>
      </c>
      <c r="AV490" s="116" t="s">
        <v>77</v>
      </c>
      <c r="AW490" s="116" t="s">
        <v>209</v>
      </c>
      <c r="AX490" s="116" t="s">
        <v>69</v>
      </c>
      <c r="AY490" s="116" t="s">
        <v>254</v>
      </c>
    </row>
    <row r="491" spans="2:51" s="6" customFormat="1" ht="15.75" customHeight="1">
      <c r="B491" s="120"/>
      <c r="E491" s="121"/>
      <c r="F491" s="263" t="s">
        <v>510</v>
      </c>
      <c r="G491" s="264"/>
      <c r="H491" s="264"/>
      <c r="I491" s="264"/>
      <c r="K491" s="122">
        <v>10.8</v>
      </c>
      <c r="S491" s="120"/>
      <c r="T491" s="123"/>
      <c r="AA491" s="124"/>
      <c r="AT491" s="121" t="s">
        <v>263</v>
      </c>
      <c r="AU491" s="121" t="s">
        <v>77</v>
      </c>
      <c r="AV491" s="121" t="s">
        <v>265</v>
      </c>
      <c r="AW491" s="121" t="s">
        <v>209</v>
      </c>
      <c r="AX491" s="121" t="s">
        <v>69</v>
      </c>
      <c r="AY491" s="121" t="s">
        <v>254</v>
      </c>
    </row>
    <row r="492" spans="2:51" s="6" customFormat="1" ht="15.75" customHeight="1">
      <c r="B492" s="114"/>
      <c r="E492" s="116"/>
      <c r="F492" s="261" t="s">
        <v>714</v>
      </c>
      <c r="G492" s="262"/>
      <c r="H492" s="262"/>
      <c r="I492" s="262"/>
      <c r="K492" s="117">
        <v>4.5</v>
      </c>
      <c r="S492" s="114"/>
      <c r="T492" s="118"/>
      <c r="AA492" s="119"/>
      <c r="AT492" s="116" t="s">
        <v>263</v>
      </c>
      <c r="AU492" s="116" t="s">
        <v>77</v>
      </c>
      <c r="AV492" s="116" t="s">
        <v>77</v>
      </c>
      <c r="AW492" s="116" t="s">
        <v>209</v>
      </c>
      <c r="AX492" s="116" t="s">
        <v>69</v>
      </c>
      <c r="AY492" s="116" t="s">
        <v>254</v>
      </c>
    </row>
    <row r="493" spans="2:51" s="6" customFormat="1" ht="15.75" customHeight="1">
      <c r="B493" s="120"/>
      <c r="E493" s="121"/>
      <c r="F493" s="263" t="s">
        <v>383</v>
      </c>
      <c r="G493" s="264"/>
      <c r="H493" s="264"/>
      <c r="I493" s="264"/>
      <c r="K493" s="122">
        <v>4.5</v>
      </c>
      <c r="S493" s="120"/>
      <c r="T493" s="123"/>
      <c r="AA493" s="124"/>
      <c r="AT493" s="121" t="s">
        <v>263</v>
      </c>
      <c r="AU493" s="121" t="s">
        <v>77</v>
      </c>
      <c r="AV493" s="121" t="s">
        <v>265</v>
      </c>
      <c r="AW493" s="121" t="s">
        <v>209</v>
      </c>
      <c r="AX493" s="121" t="s">
        <v>69</v>
      </c>
      <c r="AY493" s="121" t="s">
        <v>254</v>
      </c>
    </row>
    <row r="494" spans="2:51" s="6" customFormat="1" ht="15.75" customHeight="1">
      <c r="B494" s="129"/>
      <c r="E494" s="130" t="s">
        <v>160</v>
      </c>
      <c r="F494" s="269" t="s">
        <v>715</v>
      </c>
      <c r="G494" s="270"/>
      <c r="H494" s="270"/>
      <c r="I494" s="270"/>
      <c r="K494" s="131">
        <v>205.456</v>
      </c>
      <c r="S494" s="129"/>
      <c r="T494" s="132"/>
      <c r="AA494" s="133"/>
      <c r="AT494" s="130" t="s">
        <v>263</v>
      </c>
      <c r="AU494" s="130" t="s">
        <v>77</v>
      </c>
      <c r="AV494" s="130" t="s">
        <v>260</v>
      </c>
      <c r="AW494" s="130" t="s">
        <v>209</v>
      </c>
      <c r="AX494" s="130" t="s">
        <v>69</v>
      </c>
      <c r="AY494" s="130" t="s">
        <v>254</v>
      </c>
    </row>
    <row r="495" spans="2:51" s="6" customFormat="1" ht="15.75" customHeight="1">
      <c r="B495" s="114"/>
      <c r="E495" s="116"/>
      <c r="F495" s="261" t="s">
        <v>154</v>
      </c>
      <c r="G495" s="262"/>
      <c r="H495" s="262"/>
      <c r="I495" s="262"/>
      <c r="K495" s="117">
        <v>800.85</v>
      </c>
      <c r="S495" s="114"/>
      <c r="T495" s="118"/>
      <c r="AA495" s="119"/>
      <c r="AT495" s="116" t="s">
        <v>263</v>
      </c>
      <c r="AU495" s="116" t="s">
        <v>77</v>
      </c>
      <c r="AV495" s="116" t="s">
        <v>77</v>
      </c>
      <c r="AW495" s="116" t="s">
        <v>209</v>
      </c>
      <c r="AX495" s="116" t="s">
        <v>69</v>
      </c>
      <c r="AY495" s="116" t="s">
        <v>254</v>
      </c>
    </row>
    <row r="496" spans="2:51" s="6" customFormat="1" ht="15.75" customHeight="1">
      <c r="B496" s="114"/>
      <c r="E496" s="116"/>
      <c r="F496" s="261" t="s">
        <v>157</v>
      </c>
      <c r="G496" s="262"/>
      <c r="H496" s="262"/>
      <c r="I496" s="262"/>
      <c r="K496" s="117">
        <v>748.766</v>
      </c>
      <c r="S496" s="114"/>
      <c r="T496" s="118"/>
      <c r="AA496" s="119"/>
      <c r="AT496" s="116" t="s">
        <v>263</v>
      </c>
      <c r="AU496" s="116" t="s">
        <v>77</v>
      </c>
      <c r="AV496" s="116" t="s">
        <v>77</v>
      </c>
      <c r="AW496" s="116" t="s">
        <v>209</v>
      </c>
      <c r="AX496" s="116" t="s">
        <v>69</v>
      </c>
      <c r="AY496" s="116" t="s">
        <v>254</v>
      </c>
    </row>
    <row r="497" spans="2:51" s="6" customFormat="1" ht="15.75" customHeight="1">
      <c r="B497" s="114"/>
      <c r="E497" s="116"/>
      <c r="F497" s="261" t="s">
        <v>160</v>
      </c>
      <c r="G497" s="262"/>
      <c r="H497" s="262"/>
      <c r="I497" s="262"/>
      <c r="K497" s="117">
        <v>205.456</v>
      </c>
      <c r="S497" s="114"/>
      <c r="T497" s="118"/>
      <c r="AA497" s="119"/>
      <c r="AT497" s="116" t="s">
        <v>263</v>
      </c>
      <c r="AU497" s="116" t="s">
        <v>77</v>
      </c>
      <c r="AV497" s="116" t="s">
        <v>77</v>
      </c>
      <c r="AW497" s="116" t="s">
        <v>209</v>
      </c>
      <c r="AX497" s="116" t="s">
        <v>69</v>
      </c>
      <c r="AY497" s="116" t="s">
        <v>254</v>
      </c>
    </row>
    <row r="498" spans="2:51" s="6" customFormat="1" ht="15.75" customHeight="1">
      <c r="B498" s="120"/>
      <c r="E498" s="121"/>
      <c r="F498" s="263" t="s">
        <v>264</v>
      </c>
      <c r="G498" s="264"/>
      <c r="H498" s="264"/>
      <c r="I498" s="264"/>
      <c r="K498" s="122">
        <v>1755.072</v>
      </c>
      <c r="S498" s="120"/>
      <c r="T498" s="123"/>
      <c r="AA498" s="124"/>
      <c r="AT498" s="121" t="s">
        <v>263</v>
      </c>
      <c r="AU498" s="121" t="s">
        <v>77</v>
      </c>
      <c r="AV498" s="121" t="s">
        <v>265</v>
      </c>
      <c r="AW498" s="121" t="s">
        <v>209</v>
      </c>
      <c r="AX498" s="121" t="s">
        <v>9</v>
      </c>
      <c r="AY498" s="121" t="s">
        <v>254</v>
      </c>
    </row>
    <row r="499" spans="2:65" s="6" customFormat="1" ht="15.75" customHeight="1">
      <c r="B499" s="21"/>
      <c r="C499" s="125" t="s">
        <v>716</v>
      </c>
      <c r="D499" s="125" t="s">
        <v>304</v>
      </c>
      <c r="E499" s="126" t="s">
        <v>717</v>
      </c>
      <c r="F499" s="265" t="s">
        <v>718</v>
      </c>
      <c r="G499" s="266"/>
      <c r="H499" s="266"/>
      <c r="I499" s="266"/>
      <c r="J499" s="127" t="s">
        <v>338</v>
      </c>
      <c r="K499" s="128">
        <v>840.893</v>
      </c>
      <c r="L499" s="267"/>
      <c r="M499" s="266"/>
      <c r="N499" s="268">
        <f>ROUND($L$499*$K$499,0)</f>
        <v>0</v>
      </c>
      <c r="O499" s="258"/>
      <c r="P499" s="258"/>
      <c r="Q499" s="258"/>
      <c r="R499" s="106" t="s">
        <v>259</v>
      </c>
      <c r="S499" s="21"/>
      <c r="T499" s="109"/>
      <c r="U499" s="110" t="s">
        <v>39</v>
      </c>
      <c r="X499" s="111">
        <v>3E-05</v>
      </c>
      <c r="Y499" s="111">
        <f>$X$499*$K$499</f>
        <v>0.025226790000000002</v>
      </c>
      <c r="Z499" s="111">
        <v>0</v>
      </c>
      <c r="AA499" s="112">
        <f>$Z$499*$K$499</f>
        <v>0</v>
      </c>
      <c r="AR499" s="73" t="s">
        <v>296</v>
      </c>
      <c r="AT499" s="73" t="s">
        <v>304</v>
      </c>
      <c r="AU499" s="73" t="s">
        <v>77</v>
      </c>
      <c r="AY499" s="6" t="s">
        <v>254</v>
      </c>
      <c r="BE499" s="113">
        <f>IF($U$499="základní",$N$499,0)</f>
        <v>0</v>
      </c>
      <c r="BF499" s="113">
        <f>IF($U$499="snížená",$N$499,0)</f>
        <v>0</v>
      </c>
      <c r="BG499" s="113">
        <f>IF($U$499="zákl. přenesená",$N$499,0)</f>
        <v>0</v>
      </c>
      <c r="BH499" s="113">
        <f>IF($U$499="sníž. přenesená",$N$499,0)</f>
        <v>0</v>
      </c>
      <c r="BI499" s="113">
        <f>IF($U$499="nulová",$N$499,0)</f>
        <v>0</v>
      </c>
      <c r="BJ499" s="73" t="s">
        <v>9</v>
      </c>
      <c r="BK499" s="113">
        <f>ROUND($L$499*$K$499,0)</f>
        <v>0</v>
      </c>
      <c r="BL499" s="73" t="s">
        <v>260</v>
      </c>
      <c r="BM499" s="73" t="s">
        <v>719</v>
      </c>
    </row>
    <row r="500" spans="2:51" s="6" customFormat="1" ht="15.75" customHeight="1">
      <c r="B500" s="114"/>
      <c r="E500" s="115"/>
      <c r="F500" s="261" t="s">
        <v>720</v>
      </c>
      <c r="G500" s="262"/>
      <c r="H500" s="262"/>
      <c r="I500" s="262"/>
      <c r="K500" s="117">
        <v>840.893</v>
      </c>
      <c r="S500" s="114"/>
      <c r="T500" s="118"/>
      <c r="AA500" s="119"/>
      <c r="AT500" s="116" t="s">
        <v>263</v>
      </c>
      <c r="AU500" s="116" t="s">
        <v>77</v>
      </c>
      <c r="AV500" s="116" t="s">
        <v>77</v>
      </c>
      <c r="AW500" s="116" t="s">
        <v>209</v>
      </c>
      <c r="AX500" s="116" t="s">
        <v>9</v>
      </c>
      <c r="AY500" s="116" t="s">
        <v>254</v>
      </c>
    </row>
    <row r="501" spans="2:65" s="6" customFormat="1" ht="15.75" customHeight="1">
      <c r="B501" s="21"/>
      <c r="C501" s="125" t="s">
        <v>171</v>
      </c>
      <c r="D501" s="125" t="s">
        <v>304</v>
      </c>
      <c r="E501" s="126" t="s">
        <v>721</v>
      </c>
      <c r="F501" s="265" t="s">
        <v>722</v>
      </c>
      <c r="G501" s="266"/>
      <c r="H501" s="266"/>
      <c r="I501" s="266"/>
      <c r="J501" s="127" t="s">
        <v>338</v>
      </c>
      <c r="K501" s="128">
        <v>786.204</v>
      </c>
      <c r="L501" s="267"/>
      <c r="M501" s="266"/>
      <c r="N501" s="268">
        <f>ROUND($L$501*$K$501,0)</f>
        <v>0</v>
      </c>
      <c r="O501" s="258"/>
      <c r="P501" s="258"/>
      <c r="Q501" s="258"/>
      <c r="R501" s="106" t="s">
        <v>259</v>
      </c>
      <c r="S501" s="21"/>
      <c r="T501" s="109"/>
      <c r="U501" s="110" t="s">
        <v>39</v>
      </c>
      <c r="X501" s="111">
        <v>0.0002</v>
      </c>
      <c r="Y501" s="111">
        <f>$X$501*$K$501</f>
        <v>0.1572408</v>
      </c>
      <c r="Z501" s="111">
        <v>0</v>
      </c>
      <c r="AA501" s="112">
        <f>$Z$501*$K$501</f>
        <v>0</v>
      </c>
      <c r="AR501" s="73" t="s">
        <v>296</v>
      </c>
      <c r="AT501" s="73" t="s">
        <v>304</v>
      </c>
      <c r="AU501" s="73" t="s">
        <v>77</v>
      </c>
      <c r="AY501" s="6" t="s">
        <v>254</v>
      </c>
      <c r="BE501" s="113">
        <f>IF($U$501="základní",$N$501,0)</f>
        <v>0</v>
      </c>
      <c r="BF501" s="113">
        <f>IF($U$501="snížená",$N$501,0)</f>
        <v>0</v>
      </c>
      <c r="BG501" s="113">
        <f>IF($U$501="zákl. přenesená",$N$501,0)</f>
        <v>0</v>
      </c>
      <c r="BH501" s="113">
        <f>IF($U$501="sníž. přenesená",$N$501,0)</f>
        <v>0</v>
      </c>
      <c r="BI501" s="113">
        <f>IF($U$501="nulová",$N$501,0)</f>
        <v>0</v>
      </c>
      <c r="BJ501" s="73" t="s">
        <v>9</v>
      </c>
      <c r="BK501" s="113">
        <f>ROUND($L$501*$K$501,0)</f>
        <v>0</v>
      </c>
      <c r="BL501" s="73" t="s">
        <v>260</v>
      </c>
      <c r="BM501" s="73" t="s">
        <v>723</v>
      </c>
    </row>
    <row r="502" spans="2:51" s="6" customFormat="1" ht="15.75" customHeight="1">
      <c r="B502" s="114"/>
      <c r="E502" s="115"/>
      <c r="F502" s="261" t="s">
        <v>724</v>
      </c>
      <c r="G502" s="262"/>
      <c r="H502" s="262"/>
      <c r="I502" s="262"/>
      <c r="K502" s="117">
        <v>786.204</v>
      </c>
      <c r="S502" s="114"/>
      <c r="T502" s="118"/>
      <c r="AA502" s="119"/>
      <c r="AT502" s="116" t="s">
        <v>263</v>
      </c>
      <c r="AU502" s="116" t="s">
        <v>77</v>
      </c>
      <c r="AV502" s="116" t="s">
        <v>77</v>
      </c>
      <c r="AW502" s="116" t="s">
        <v>209</v>
      </c>
      <c r="AX502" s="116" t="s">
        <v>9</v>
      </c>
      <c r="AY502" s="116" t="s">
        <v>254</v>
      </c>
    </row>
    <row r="503" spans="2:65" s="6" customFormat="1" ht="27" customHeight="1">
      <c r="B503" s="21"/>
      <c r="C503" s="125" t="s">
        <v>725</v>
      </c>
      <c r="D503" s="125" t="s">
        <v>304</v>
      </c>
      <c r="E503" s="126" t="s">
        <v>726</v>
      </c>
      <c r="F503" s="265" t="s">
        <v>727</v>
      </c>
      <c r="G503" s="266"/>
      <c r="H503" s="266"/>
      <c r="I503" s="266"/>
      <c r="J503" s="127" t="s">
        <v>338</v>
      </c>
      <c r="K503" s="128">
        <v>215.729</v>
      </c>
      <c r="L503" s="267"/>
      <c r="M503" s="266"/>
      <c r="N503" s="268">
        <f>ROUND($L$503*$K$503,0)</f>
        <v>0</v>
      </c>
      <c r="O503" s="258"/>
      <c r="P503" s="258"/>
      <c r="Q503" s="258"/>
      <c r="R503" s="106" t="s">
        <v>259</v>
      </c>
      <c r="S503" s="21"/>
      <c r="T503" s="109"/>
      <c r="U503" s="110" t="s">
        <v>39</v>
      </c>
      <c r="X503" s="111">
        <v>0.0004</v>
      </c>
      <c r="Y503" s="111">
        <f>$X$503*$K$503</f>
        <v>0.08629160000000001</v>
      </c>
      <c r="Z503" s="111">
        <v>0</v>
      </c>
      <c r="AA503" s="112">
        <f>$Z$503*$K$503</f>
        <v>0</v>
      </c>
      <c r="AR503" s="73" t="s">
        <v>296</v>
      </c>
      <c r="AT503" s="73" t="s">
        <v>304</v>
      </c>
      <c r="AU503" s="73" t="s">
        <v>77</v>
      </c>
      <c r="AY503" s="6" t="s">
        <v>254</v>
      </c>
      <c r="BE503" s="113">
        <f>IF($U$503="základní",$N$503,0)</f>
        <v>0</v>
      </c>
      <c r="BF503" s="113">
        <f>IF($U$503="snížená",$N$503,0)</f>
        <v>0</v>
      </c>
      <c r="BG503" s="113">
        <f>IF($U$503="zákl. přenesená",$N$503,0)</f>
        <v>0</v>
      </c>
      <c r="BH503" s="113">
        <f>IF($U$503="sníž. přenesená",$N$503,0)</f>
        <v>0</v>
      </c>
      <c r="BI503" s="113">
        <f>IF($U$503="nulová",$N$503,0)</f>
        <v>0</v>
      </c>
      <c r="BJ503" s="73" t="s">
        <v>9</v>
      </c>
      <c r="BK503" s="113">
        <f>ROUND($L$503*$K$503,0)</f>
        <v>0</v>
      </c>
      <c r="BL503" s="73" t="s">
        <v>260</v>
      </c>
      <c r="BM503" s="73" t="s">
        <v>728</v>
      </c>
    </row>
    <row r="504" spans="2:51" s="6" customFormat="1" ht="15.75" customHeight="1">
      <c r="B504" s="114"/>
      <c r="E504" s="115"/>
      <c r="F504" s="261" t="s">
        <v>729</v>
      </c>
      <c r="G504" s="262"/>
      <c r="H504" s="262"/>
      <c r="I504" s="262"/>
      <c r="K504" s="117">
        <v>215.729</v>
      </c>
      <c r="S504" s="114"/>
      <c r="T504" s="118"/>
      <c r="AA504" s="119"/>
      <c r="AT504" s="116" t="s">
        <v>263</v>
      </c>
      <c r="AU504" s="116" t="s">
        <v>77</v>
      </c>
      <c r="AV504" s="116" t="s">
        <v>77</v>
      </c>
      <c r="AW504" s="116" t="s">
        <v>209</v>
      </c>
      <c r="AX504" s="116" t="s">
        <v>9</v>
      </c>
      <c r="AY504" s="116" t="s">
        <v>254</v>
      </c>
    </row>
    <row r="505" spans="2:65" s="6" customFormat="1" ht="27" customHeight="1">
      <c r="B505" s="21"/>
      <c r="C505" s="104" t="s">
        <v>730</v>
      </c>
      <c r="D505" s="104" t="s">
        <v>255</v>
      </c>
      <c r="E505" s="105" t="s">
        <v>731</v>
      </c>
      <c r="F505" s="257" t="s">
        <v>732</v>
      </c>
      <c r="G505" s="258"/>
      <c r="H505" s="258"/>
      <c r="I505" s="258"/>
      <c r="J505" s="107" t="s">
        <v>258</v>
      </c>
      <c r="K505" s="108">
        <v>23.923</v>
      </c>
      <c r="L505" s="259"/>
      <c r="M505" s="258"/>
      <c r="N505" s="260">
        <f>ROUND($L$505*$K$505,0)</f>
        <v>0</v>
      </c>
      <c r="O505" s="258"/>
      <c r="P505" s="258"/>
      <c r="Q505" s="258"/>
      <c r="R505" s="106" t="s">
        <v>259</v>
      </c>
      <c r="S505" s="21"/>
      <c r="T505" s="109"/>
      <c r="U505" s="110" t="s">
        <v>39</v>
      </c>
      <c r="X505" s="111">
        <v>0.02363</v>
      </c>
      <c r="Y505" s="111">
        <f>$X$505*$K$505</f>
        <v>0.56530049</v>
      </c>
      <c r="Z505" s="111">
        <v>0</v>
      </c>
      <c r="AA505" s="112">
        <f>$Z$505*$K$505</f>
        <v>0</v>
      </c>
      <c r="AR505" s="73" t="s">
        <v>260</v>
      </c>
      <c r="AT505" s="73" t="s">
        <v>255</v>
      </c>
      <c r="AU505" s="73" t="s">
        <v>77</v>
      </c>
      <c r="AY505" s="6" t="s">
        <v>254</v>
      </c>
      <c r="BE505" s="113">
        <f>IF($U$505="základní",$N$505,0)</f>
        <v>0</v>
      </c>
      <c r="BF505" s="113">
        <f>IF($U$505="snížená",$N$505,0)</f>
        <v>0</v>
      </c>
      <c r="BG505" s="113">
        <f>IF($U$505="zákl. přenesená",$N$505,0)</f>
        <v>0</v>
      </c>
      <c r="BH505" s="113">
        <f>IF($U$505="sníž. přenesená",$N$505,0)</f>
        <v>0</v>
      </c>
      <c r="BI505" s="113">
        <f>IF($U$505="nulová",$N$505,0)</f>
        <v>0</v>
      </c>
      <c r="BJ505" s="73" t="s">
        <v>9</v>
      </c>
      <c r="BK505" s="113">
        <f>ROUND($L$505*$K$505,0)</f>
        <v>0</v>
      </c>
      <c r="BL505" s="73" t="s">
        <v>260</v>
      </c>
      <c r="BM505" s="73" t="s">
        <v>733</v>
      </c>
    </row>
    <row r="506" spans="2:51" s="6" customFormat="1" ht="15.75" customHeight="1">
      <c r="B506" s="114"/>
      <c r="E506" s="115"/>
      <c r="F506" s="261" t="s">
        <v>136</v>
      </c>
      <c r="G506" s="262"/>
      <c r="H506" s="262"/>
      <c r="I506" s="262"/>
      <c r="K506" s="117">
        <v>16.303</v>
      </c>
      <c r="S506" s="114"/>
      <c r="T506" s="118"/>
      <c r="AA506" s="119"/>
      <c r="AT506" s="116" t="s">
        <v>263</v>
      </c>
      <c r="AU506" s="116" t="s">
        <v>77</v>
      </c>
      <c r="AV506" s="116" t="s">
        <v>77</v>
      </c>
      <c r="AW506" s="116" t="s">
        <v>209</v>
      </c>
      <c r="AX506" s="116" t="s">
        <v>69</v>
      </c>
      <c r="AY506" s="116" t="s">
        <v>254</v>
      </c>
    </row>
    <row r="507" spans="2:51" s="6" customFormat="1" ht="15.75" customHeight="1">
      <c r="B507" s="114"/>
      <c r="E507" s="116"/>
      <c r="F507" s="261" t="s">
        <v>139</v>
      </c>
      <c r="G507" s="262"/>
      <c r="H507" s="262"/>
      <c r="I507" s="262"/>
      <c r="K507" s="117">
        <v>7.62</v>
      </c>
      <c r="S507" s="114"/>
      <c r="T507" s="118"/>
      <c r="AA507" s="119"/>
      <c r="AT507" s="116" t="s">
        <v>263</v>
      </c>
      <c r="AU507" s="116" t="s">
        <v>77</v>
      </c>
      <c r="AV507" s="116" t="s">
        <v>77</v>
      </c>
      <c r="AW507" s="116" t="s">
        <v>209</v>
      </c>
      <c r="AX507" s="116" t="s">
        <v>69</v>
      </c>
      <c r="AY507" s="116" t="s">
        <v>254</v>
      </c>
    </row>
    <row r="508" spans="2:51" s="6" customFormat="1" ht="15.75" customHeight="1">
      <c r="B508" s="120"/>
      <c r="E508" s="121"/>
      <c r="F508" s="263" t="s">
        <v>264</v>
      </c>
      <c r="G508" s="264"/>
      <c r="H508" s="264"/>
      <c r="I508" s="264"/>
      <c r="K508" s="122">
        <v>23.923</v>
      </c>
      <c r="S508" s="120"/>
      <c r="T508" s="123"/>
      <c r="AA508" s="124"/>
      <c r="AT508" s="121" t="s">
        <v>263</v>
      </c>
      <c r="AU508" s="121" t="s">
        <v>77</v>
      </c>
      <c r="AV508" s="121" t="s">
        <v>265</v>
      </c>
      <c r="AW508" s="121" t="s">
        <v>209</v>
      </c>
      <c r="AX508" s="121" t="s">
        <v>9</v>
      </c>
      <c r="AY508" s="121" t="s">
        <v>254</v>
      </c>
    </row>
    <row r="509" spans="2:65" s="6" customFormat="1" ht="27" customHeight="1">
      <c r="B509" s="21"/>
      <c r="C509" s="104" t="s">
        <v>734</v>
      </c>
      <c r="D509" s="104" t="s">
        <v>255</v>
      </c>
      <c r="E509" s="105" t="s">
        <v>735</v>
      </c>
      <c r="F509" s="257" t="s">
        <v>736</v>
      </c>
      <c r="G509" s="258"/>
      <c r="H509" s="258"/>
      <c r="I509" s="258"/>
      <c r="J509" s="107" t="s">
        <v>258</v>
      </c>
      <c r="K509" s="108">
        <v>91.428</v>
      </c>
      <c r="L509" s="259"/>
      <c r="M509" s="258"/>
      <c r="N509" s="260">
        <f>ROUND($L$509*$K$509,0)</f>
        <v>0</v>
      </c>
      <c r="O509" s="258"/>
      <c r="P509" s="258"/>
      <c r="Q509" s="258"/>
      <c r="R509" s="106" t="s">
        <v>259</v>
      </c>
      <c r="S509" s="21"/>
      <c r="T509" s="109"/>
      <c r="U509" s="110" t="s">
        <v>39</v>
      </c>
      <c r="X509" s="111">
        <v>0.00628</v>
      </c>
      <c r="Y509" s="111">
        <f>$X$509*$K$509</f>
        <v>0.57416784</v>
      </c>
      <c r="Z509" s="111">
        <v>0</v>
      </c>
      <c r="AA509" s="112">
        <f>$Z$509*$K$509</f>
        <v>0</v>
      </c>
      <c r="AR509" s="73" t="s">
        <v>260</v>
      </c>
      <c r="AT509" s="73" t="s">
        <v>255</v>
      </c>
      <c r="AU509" s="73" t="s">
        <v>77</v>
      </c>
      <c r="AY509" s="6" t="s">
        <v>254</v>
      </c>
      <c r="BE509" s="113">
        <f>IF($U$509="základní",$N$509,0)</f>
        <v>0</v>
      </c>
      <c r="BF509" s="113">
        <f>IF($U$509="snížená",$N$509,0)</f>
        <v>0</v>
      </c>
      <c r="BG509" s="113">
        <f>IF($U$509="zákl. přenesená",$N$509,0)</f>
        <v>0</v>
      </c>
      <c r="BH509" s="113">
        <f>IF($U$509="sníž. přenesená",$N$509,0)</f>
        <v>0</v>
      </c>
      <c r="BI509" s="113">
        <f>IF($U$509="nulová",$N$509,0)</f>
        <v>0</v>
      </c>
      <c r="BJ509" s="73" t="s">
        <v>9</v>
      </c>
      <c r="BK509" s="113">
        <f>ROUND($L$509*$K$509,0)</f>
        <v>0</v>
      </c>
      <c r="BL509" s="73" t="s">
        <v>260</v>
      </c>
      <c r="BM509" s="73" t="s">
        <v>737</v>
      </c>
    </row>
    <row r="510" spans="2:51" s="6" customFormat="1" ht="15.75" customHeight="1">
      <c r="B510" s="114"/>
      <c r="E510" s="115"/>
      <c r="F510" s="261" t="s">
        <v>112</v>
      </c>
      <c r="G510" s="262"/>
      <c r="H510" s="262"/>
      <c r="I510" s="262"/>
      <c r="K510" s="117">
        <v>3.222</v>
      </c>
      <c r="S510" s="114"/>
      <c r="T510" s="118"/>
      <c r="AA510" s="119"/>
      <c r="AT510" s="116" t="s">
        <v>263</v>
      </c>
      <c r="AU510" s="116" t="s">
        <v>77</v>
      </c>
      <c r="AV510" s="116" t="s">
        <v>77</v>
      </c>
      <c r="AW510" s="116" t="s">
        <v>209</v>
      </c>
      <c r="AX510" s="116" t="s">
        <v>69</v>
      </c>
      <c r="AY510" s="116" t="s">
        <v>254</v>
      </c>
    </row>
    <row r="511" spans="2:51" s="6" customFormat="1" ht="15.75" customHeight="1">
      <c r="B511" s="114"/>
      <c r="E511" s="116"/>
      <c r="F511" s="261" t="s">
        <v>124</v>
      </c>
      <c r="G511" s="262"/>
      <c r="H511" s="262"/>
      <c r="I511" s="262"/>
      <c r="K511" s="117">
        <v>31.043</v>
      </c>
      <c r="S511" s="114"/>
      <c r="T511" s="118"/>
      <c r="AA511" s="119"/>
      <c r="AT511" s="116" t="s">
        <v>263</v>
      </c>
      <c r="AU511" s="116" t="s">
        <v>77</v>
      </c>
      <c r="AV511" s="116" t="s">
        <v>77</v>
      </c>
      <c r="AW511" s="116" t="s">
        <v>209</v>
      </c>
      <c r="AX511" s="116" t="s">
        <v>69</v>
      </c>
      <c r="AY511" s="116" t="s">
        <v>254</v>
      </c>
    </row>
    <row r="512" spans="2:51" s="6" customFormat="1" ht="15.75" customHeight="1">
      <c r="B512" s="114"/>
      <c r="E512" s="116"/>
      <c r="F512" s="261" t="s">
        <v>136</v>
      </c>
      <c r="G512" s="262"/>
      <c r="H512" s="262"/>
      <c r="I512" s="262"/>
      <c r="K512" s="117">
        <v>16.303</v>
      </c>
      <c r="S512" s="114"/>
      <c r="T512" s="118"/>
      <c r="AA512" s="119"/>
      <c r="AT512" s="116" t="s">
        <v>263</v>
      </c>
      <c r="AU512" s="116" t="s">
        <v>77</v>
      </c>
      <c r="AV512" s="116" t="s">
        <v>77</v>
      </c>
      <c r="AW512" s="116" t="s">
        <v>209</v>
      </c>
      <c r="AX512" s="116" t="s">
        <v>69</v>
      </c>
      <c r="AY512" s="116" t="s">
        <v>254</v>
      </c>
    </row>
    <row r="513" spans="2:51" s="6" customFormat="1" ht="15.75" customHeight="1">
      <c r="B513" s="114"/>
      <c r="E513" s="116"/>
      <c r="F513" s="261" t="s">
        <v>139</v>
      </c>
      <c r="G513" s="262"/>
      <c r="H513" s="262"/>
      <c r="I513" s="262"/>
      <c r="K513" s="117">
        <v>7.62</v>
      </c>
      <c r="S513" s="114"/>
      <c r="T513" s="118"/>
      <c r="AA513" s="119"/>
      <c r="AT513" s="116" t="s">
        <v>263</v>
      </c>
      <c r="AU513" s="116" t="s">
        <v>77</v>
      </c>
      <c r="AV513" s="116" t="s">
        <v>77</v>
      </c>
      <c r="AW513" s="116" t="s">
        <v>209</v>
      </c>
      <c r="AX513" s="116" t="s">
        <v>69</v>
      </c>
      <c r="AY513" s="116" t="s">
        <v>254</v>
      </c>
    </row>
    <row r="514" spans="2:51" s="6" customFormat="1" ht="15.75" customHeight="1">
      <c r="B514" s="114"/>
      <c r="E514" s="116"/>
      <c r="F514" s="261" t="s">
        <v>142</v>
      </c>
      <c r="G514" s="262"/>
      <c r="H514" s="262"/>
      <c r="I514" s="262"/>
      <c r="K514" s="117">
        <v>33.24</v>
      </c>
      <c r="S514" s="114"/>
      <c r="T514" s="118"/>
      <c r="AA514" s="119"/>
      <c r="AT514" s="116" t="s">
        <v>263</v>
      </c>
      <c r="AU514" s="116" t="s">
        <v>77</v>
      </c>
      <c r="AV514" s="116" t="s">
        <v>77</v>
      </c>
      <c r="AW514" s="116" t="s">
        <v>209</v>
      </c>
      <c r="AX514" s="116" t="s">
        <v>69</v>
      </c>
      <c r="AY514" s="116" t="s">
        <v>254</v>
      </c>
    </row>
    <row r="515" spans="2:51" s="6" customFormat="1" ht="15.75" customHeight="1">
      <c r="B515" s="120"/>
      <c r="E515" s="121"/>
      <c r="F515" s="263" t="s">
        <v>264</v>
      </c>
      <c r="G515" s="264"/>
      <c r="H515" s="264"/>
      <c r="I515" s="264"/>
      <c r="K515" s="122">
        <v>91.428</v>
      </c>
      <c r="S515" s="120"/>
      <c r="T515" s="123"/>
      <c r="AA515" s="124"/>
      <c r="AT515" s="121" t="s">
        <v>263</v>
      </c>
      <c r="AU515" s="121" t="s">
        <v>77</v>
      </c>
      <c r="AV515" s="121" t="s">
        <v>265</v>
      </c>
      <c r="AW515" s="121" t="s">
        <v>209</v>
      </c>
      <c r="AX515" s="121" t="s">
        <v>9</v>
      </c>
      <c r="AY515" s="121" t="s">
        <v>254</v>
      </c>
    </row>
    <row r="516" spans="2:65" s="6" customFormat="1" ht="27" customHeight="1">
      <c r="B516" s="21"/>
      <c r="C516" s="104" t="s">
        <v>738</v>
      </c>
      <c r="D516" s="104" t="s">
        <v>255</v>
      </c>
      <c r="E516" s="105" t="s">
        <v>739</v>
      </c>
      <c r="F516" s="257" t="s">
        <v>740</v>
      </c>
      <c r="G516" s="258"/>
      <c r="H516" s="258"/>
      <c r="I516" s="258"/>
      <c r="J516" s="107" t="s">
        <v>258</v>
      </c>
      <c r="K516" s="108">
        <v>1925.346</v>
      </c>
      <c r="L516" s="259"/>
      <c r="M516" s="258"/>
      <c r="N516" s="260">
        <f>ROUND($L$516*$K$516,0)</f>
        <v>0</v>
      </c>
      <c r="O516" s="258"/>
      <c r="P516" s="258"/>
      <c r="Q516" s="258"/>
      <c r="R516" s="106" t="s">
        <v>259</v>
      </c>
      <c r="S516" s="21"/>
      <c r="T516" s="109"/>
      <c r="U516" s="110" t="s">
        <v>39</v>
      </c>
      <c r="X516" s="111">
        <v>0.00348</v>
      </c>
      <c r="Y516" s="111">
        <f>$X$516*$K$516</f>
        <v>6.70020408</v>
      </c>
      <c r="Z516" s="111">
        <v>0</v>
      </c>
      <c r="AA516" s="112">
        <f>$Z$516*$K$516</f>
        <v>0</v>
      </c>
      <c r="AR516" s="73" t="s">
        <v>260</v>
      </c>
      <c r="AT516" s="73" t="s">
        <v>255</v>
      </c>
      <c r="AU516" s="73" t="s">
        <v>77</v>
      </c>
      <c r="AY516" s="6" t="s">
        <v>254</v>
      </c>
      <c r="BE516" s="113">
        <f>IF($U$516="základní",$N$516,0)</f>
        <v>0</v>
      </c>
      <c r="BF516" s="113">
        <f>IF($U$516="snížená",$N$516,0)</f>
        <v>0</v>
      </c>
      <c r="BG516" s="113">
        <f>IF($U$516="zákl. přenesená",$N$516,0)</f>
        <v>0</v>
      </c>
      <c r="BH516" s="113">
        <f>IF($U$516="sníž. přenesená",$N$516,0)</f>
        <v>0</v>
      </c>
      <c r="BI516" s="113">
        <f>IF($U$516="nulová",$N$516,0)</f>
        <v>0</v>
      </c>
      <c r="BJ516" s="73" t="s">
        <v>9</v>
      </c>
      <c r="BK516" s="113">
        <f>ROUND($L$516*$K$516,0)</f>
        <v>0</v>
      </c>
      <c r="BL516" s="73" t="s">
        <v>260</v>
      </c>
      <c r="BM516" s="73" t="s">
        <v>741</v>
      </c>
    </row>
    <row r="517" spans="2:51" s="6" customFormat="1" ht="15.75" customHeight="1">
      <c r="B517" s="114"/>
      <c r="E517" s="115"/>
      <c r="F517" s="261" t="s">
        <v>100</v>
      </c>
      <c r="G517" s="262"/>
      <c r="H517" s="262"/>
      <c r="I517" s="262"/>
      <c r="K517" s="117">
        <v>181.05</v>
      </c>
      <c r="S517" s="114"/>
      <c r="T517" s="118"/>
      <c r="AA517" s="119"/>
      <c r="AT517" s="116" t="s">
        <v>263</v>
      </c>
      <c r="AU517" s="116" t="s">
        <v>77</v>
      </c>
      <c r="AV517" s="116" t="s">
        <v>77</v>
      </c>
      <c r="AW517" s="116" t="s">
        <v>209</v>
      </c>
      <c r="AX517" s="116" t="s">
        <v>69</v>
      </c>
      <c r="AY517" s="116" t="s">
        <v>254</v>
      </c>
    </row>
    <row r="518" spans="2:51" s="6" customFormat="1" ht="15.75" customHeight="1">
      <c r="B518" s="114"/>
      <c r="E518" s="116"/>
      <c r="F518" s="261" t="s">
        <v>655</v>
      </c>
      <c r="G518" s="262"/>
      <c r="H518" s="262"/>
      <c r="I518" s="262"/>
      <c r="K518" s="117">
        <v>148.2</v>
      </c>
      <c r="S518" s="114"/>
      <c r="T518" s="118"/>
      <c r="AA518" s="119"/>
      <c r="AT518" s="116" t="s">
        <v>263</v>
      </c>
      <c r="AU518" s="116" t="s">
        <v>77</v>
      </c>
      <c r="AV518" s="116" t="s">
        <v>77</v>
      </c>
      <c r="AW518" s="116" t="s">
        <v>209</v>
      </c>
      <c r="AX518" s="116" t="s">
        <v>69</v>
      </c>
      <c r="AY518" s="116" t="s">
        <v>254</v>
      </c>
    </row>
    <row r="519" spans="2:51" s="6" customFormat="1" ht="15.75" customHeight="1">
      <c r="B519" s="114"/>
      <c r="E519" s="116"/>
      <c r="F519" s="261" t="s">
        <v>644</v>
      </c>
      <c r="G519" s="262"/>
      <c r="H519" s="262"/>
      <c r="I519" s="262"/>
      <c r="K519" s="117">
        <v>493.957</v>
      </c>
      <c r="S519" s="114"/>
      <c r="T519" s="118"/>
      <c r="AA519" s="119"/>
      <c r="AT519" s="116" t="s">
        <v>263</v>
      </c>
      <c r="AU519" s="116" t="s">
        <v>77</v>
      </c>
      <c r="AV519" s="116" t="s">
        <v>77</v>
      </c>
      <c r="AW519" s="116" t="s">
        <v>209</v>
      </c>
      <c r="AX519" s="116" t="s">
        <v>69</v>
      </c>
      <c r="AY519" s="116" t="s">
        <v>254</v>
      </c>
    </row>
    <row r="520" spans="2:51" s="6" customFormat="1" ht="15.75" customHeight="1">
      <c r="B520" s="114"/>
      <c r="E520" s="116"/>
      <c r="F520" s="261" t="s">
        <v>649</v>
      </c>
      <c r="G520" s="262"/>
      <c r="H520" s="262"/>
      <c r="I520" s="262"/>
      <c r="K520" s="117">
        <v>911.295</v>
      </c>
      <c r="S520" s="114"/>
      <c r="T520" s="118"/>
      <c r="AA520" s="119"/>
      <c r="AT520" s="116" t="s">
        <v>263</v>
      </c>
      <c r="AU520" s="116" t="s">
        <v>77</v>
      </c>
      <c r="AV520" s="116" t="s">
        <v>77</v>
      </c>
      <c r="AW520" s="116" t="s">
        <v>209</v>
      </c>
      <c r="AX520" s="116" t="s">
        <v>69</v>
      </c>
      <c r="AY520" s="116" t="s">
        <v>254</v>
      </c>
    </row>
    <row r="521" spans="2:51" s="6" customFormat="1" ht="15.75" customHeight="1">
      <c r="B521" s="114"/>
      <c r="E521" s="116"/>
      <c r="F521" s="261" t="s">
        <v>656</v>
      </c>
      <c r="G521" s="262"/>
      <c r="H521" s="262"/>
      <c r="I521" s="262"/>
      <c r="K521" s="117">
        <v>190.844</v>
      </c>
      <c r="S521" s="114"/>
      <c r="T521" s="118"/>
      <c r="AA521" s="119"/>
      <c r="AT521" s="116" t="s">
        <v>263</v>
      </c>
      <c r="AU521" s="116" t="s">
        <v>77</v>
      </c>
      <c r="AV521" s="116" t="s">
        <v>77</v>
      </c>
      <c r="AW521" s="116" t="s">
        <v>209</v>
      </c>
      <c r="AX521" s="116" t="s">
        <v>69</v>
      </c>
      <c r="AY521" s="116" t="s">
        <v>254</v>
      </c>
    </row>
    <row r="522" spans="2:51" s="6" customFormat="1" ht="15.75" customHeight="1">
      <c r="B522" s="120"/>
      <c r="E522" s="121"/>
      <c r="F522" s="263" t="s">
        <v>264</v>
      </c>
      <c r="G522" s="264"/>
      <c r="H522" s="264"/>
      <c r="I522" s="264"/>
      <c r="K522" s="122">
        <v>1925.346</v>
      </c>
      <c r="S522" s="120"/>
      <c r="T522" s="123"/>
      <c r="AA522" s="124"/>
      <c r="AT522" s="121" t="s">
        <v>263</v>
      </c>
      <c r="AU522" s="121" t="s">
        <v>77</v>
      </c>
      <c r="AV522" s="121" t="s">
        <v>265</v>
      </c>
      <c r="AW522" s="121" t="s">
        <v>209</v>
      </c>
      <c r="AX522" s="121" t="s">
        <v>9</v>
      </c>
      <c r="AY522" s="121" t="s">
        <v>254</v>
      </c>
    </row>
    <row r="523" spans="2:65" s="6" customFormat="1" ht="27" customHeight="1">
      <c r="B523" s="21"/>
      <c r="C523" s="104" t="s">
        <v>742</v>
      </c>
      <c r="D523" s="104" t="s">
        <v>255</v>
      </c>
      <c r="E523" s="105" t="s">
        <v>743</v>
      </c>
      <c r="F523" s="257" t="s">
        <v>744</v>
      </c>
      <c r="G523" s="258"/>
      <c r="H523" s="258"/>
      <c r="I523" s="258"/>
      <c r="J523" s="107" t="s">
        <v>258</v>
      </c>
      <c r="K523" s="108">
        <v>16.303</v>
      </c>
      <c r="L523" s="259"/>
      <c r="M523" s="258"/>
      <c r="N523" s="260">
        <f>ROUND($L$523*$K$523,0)</f>
        <v>0</v>
      </c>
      <c r="O523" s="258"/>
      <c r="P523" s="258"/>
      <c r="Q523" s="258"/>
      <c r="R523" s="106" t="s">
        <v>259</v>
      </c>
      <c r="S523" s="21"/>
      <c r="T523" s="109"/>
      <c r="U523" s="110" t="s">
        <v>39</v>
      </c>
      <c r="X523" s="111">
        <v>0.038</v>
      </c>
      <c r="Y523" s="111">
        <f>$X$523*$K$523</f>
        <v>0.619514</v>
      </c>
      <c r="Z523" s="111">
        <v>0</v>
      </c>
      <c r="AA523" s="112">
        <f>$Z$523*$K$523</f>
        <v>0</v>
      </c>
      <c r="AR523" s="73" t="s">
        <v>260</v>
      </c>
      <c r="AT523" s="73" t="s">
        <v>255</v>
      </c>
      <c r="AU523" s="73" t="s">
        <v>77</v>
      </c>
      <c r="AY523" s="6" t="s">
        <v>254</v>
      </c>
      <c r="BE523" s="113">
        <f>IF($U$523="základní",$N$523,0)</f>
        <v>0</v>
      </c>
      <c r="BF523" s="113">
        <f>IF($U$523="snížená",$N$523,0)</f>
        <v>0</v>
      </c>
      <c r="BG523" s="113">
        <f>IF($U$523="zákl. přenesená",$N$523,0)</f>
        <v>0</v>
      </c>
      <c r="BH523" s="113">
        <f>IF($U$523="sníž. přenesená",$N$523,0)</f>
        <v>0</v>
      </c>
      <c r="BI523" s="113">
        <f>IF($U$523="nulová",$N$523,0)</f>
        <v>0</v>
      </c>
      <c r="BJ523" s="73" t="s">
        <v>9</v>
      </c>
      <c r="BK523" s="113">
        <f>ROUND($L$523*$K$523,0)</f>
        <v>0</v>
      </c>
      <c r="BL523" s="73" t="s">
        <v>260</v>
      </c>
      <c r="BM523" s="73" t="s">
        <v>745</v>
      </c>
    </row>
    <row r="524" spans="2:51" s="6" customFormat="1" ht="15.75" customHeight="1">
      <c r="B524" s="114"/>
      <c r="E524" s="115"/>
      <c r="F524" s="261" t="s">
        <v>136</v>
      </c>
      <c r="G524" s="262"/>
      <c r="H524" s="262"/>
      <c r="I524" s="262"/>
      <c r="K524" s="117">
        <v>16.303</v>
      </c>
      <c r="S524" s="114"/>
      <c r="T524" s="118"/>
      <c r="AA524" s="119"/>
      <c r="AT524" s="116" t="s">
        <v>263</v>
      </c>
      <c r="AU524" s="116" t="s">
        <v>77</v>
      </c>
      <c r="AV524" s="116" t="s">
        <v>77</v>
      </c>
      <c r="AW524" s="116" t="s">
        <v>209</v>
      </c>
      <c r="AX524" s="116" t="s">
        <v>9</v>
      </c>
      <c r="AY524" s="116" t="s">
        <v>254</v>
      </c>
    </row>
    <row r="525" spans="2:65" s="6" customFormat="1" ht="27" customHeight="1">
      <c r="B525" s="21"/>
      <c r="C525" s="104" t="s">
        <v>746</v>
      </c>
      <c r="D525" s="104" t="s">
        <v>255</v>
      </c>
      <c r="E525" s="105" t="s">
        <v>747</v>
      </c>
      <c r="F525" s="257" t="s">
        <v>748</v>
      </c>
      <c r="G525" s="258"/>
      <c r="H525" s="258"/>
      <c r="I525" s="258"/>
      <c r="J525" s="107" t="s">
        <v>258</v>
      </c>
      <c r="K525" s="108">
        <v>412.911</v>
      </c>
      <c r="L525" s="259"/>
      <c r="M525" s="258"/>
      <c r="N525" s="260">
        <f>ROUND($L$525*$K$525,0)</f>
        <v>0</v>
      </c>
      <c r="O525" s="258"/>
      <c r="P525" s="258"/>
      <c r="Q525" s="258"/>
      <c r="R525" s="106" t="s">
        <v>259</v>
      </c>
      <c r="S525" s="21"/>
      <c r="T525" s="109"/>
      <c r="U525" s="110" t="s">
        <v>39</v>
      </c>
      <c r="X525" s="111">
        <v>0.000121</v>
      </c>
      <c r="Y525" s="111">
        <f>$X$525*$K$525</f>
        <v>0.049962231</v>
      </c>
      <c r="Z525" s="111">
        <v>0</v>
      </c>
      <c r="AA525" s="112">
        <f>$Z$525*$K$525</f>
        <v>0</v>
      </c>
      <c r="AR525" s="73" t="s">
        <v>260</v>
      </c>
      <c r="AT525" s="73" t="s">
        <v>255</v>
      </c>
      <c r="AU525" s="73" t="s">
        <v>77</v>
      </c>
      <c r="AY525" s="6" t="s">
        <v>254</v>
      </c>
      <c r="BE525" s="113">
        <f>IF($U$525="základní",$N$525,0)</f>
        <v>0</v>
      </c>
      <c r="BF525" s="113">
        <f>IF($U$525="snížená",$N$525,0)</f>
        <v>0</v>
      </c>
      <c r="BG525" s="113">
        <f>IF($U$525="zákl. přenesená",$N$525,0)</f>
        <v>0</v>
      </c>
      <c r="BH525" s="113">
        <f>IF($U$525="sníž. přenesená",$N$525,0)</f>
        <v>0</v>
      </c>
      <c r="BI525" s="113">
        <f>IF($U$525="nulová",$N$525,0)</f>
        <v>0</v>
      </c>
      <c r="BJ525" s="73" t="s">
        <v>9</v>
      </c>
      <c r="BK525" s="113">
        <f>ROUND($L$525*$K$525,0)</f>
        <v>0</v>
      </c>
      <c r="BL525" s="73" t="s">
        <v>260</v>
      </c>
      <c r="BM525" s="73" t="s">
        <v>749</v>
      </c>
    </row>
    <row r="526" spans="2:51" s="6" customFormat="1" ht="15.75" customHeight="1">
      <c r="B526" s="114"/>
      <c r="E526" s="115"/>
      <c r="F526" s="261" t="s">
        <v>750</v>
      </c>
      <c r="G526" s="262"/>
      <c r="H526" s="262"/>
      <c r="I526" s="262"/>
      <c r="K526" s="117">
        <v>1.918</v>
      </c>
      <c r="S526" s="114"/>
      <c r="T526" s="118"/>
      <c r="AA526" s="119"/>
      <c r="AT526" s="116" t="s">
        <v>263</v>
      </c>
      <c r="AU526" s="116" t="s">
        <v>77</v>
      </c>
      <c r="AV526" s="116" t="s">
        <v>77</v>
      </c>
      <c r="AW526" s="116" t="s">
        <v>209</v>
      </c>
      <c r="AX526" s="116" t="s">
        <v>69</v>
      </c>
      <c r="AY526" s="116" t="s">
        <v>254</v>
      </c>
    </row>
    <row r="527" spans="2:51" s="6" customFormat="1" ht="15.75" customHeight="1">
      <c r="B527" s="114"/>
      <c r="E527" s="116"/>
      <c r="F527" s="261" t="s">
        <v>751</v>
      </c>
      <c r="G527" s="262"/>
      <c r="H527" s="262"/>
      <c r="I527" s="262"/>
      <c r="K527" s="117">
        <v>16.68</v>
      </c>
      <c r="S527" s="114"/>
      <c r="T527" s="118"/>
      <c r="AA527" s="119"/>
      <c r="AT527" s="116" t="s">
        <v>263</v>
      </c>
      <c r="AU527" s="116" t="s">
        <v>77</v>
      </c>
      <c r="AV527" s="116" t="s">
        <v>77</v>
      </c>
      <c r="AW527" s="116" t="s">
        <v>209</v>
      </c>
      <c r="AX527" s="116" t="s">
        <v>69</v>
      </c>
      <c r="AY527" s="116" t="s">
        <v>254</v>
      </c>
    </row>
    <row r="528" spans="2:51" s="6" customFormat="1" ht="15.75" customHeight="1">
      <c r="B528" s="120"/>
      <c r="E528" s="121"/>
      <c r="F528" s="263" t="s">
        <v>527</v>
      </c>
      <c r="G528" s="264"/>
      <c r="H528" s="264"/>
      <c r="I528" s="264"/>
      <c r="K528" s="122">
        <v>18.598</v>
      </c>
      <c r="S528" s="120"/>
      <c r="T528" s="123"/>
      <c r="AA528" s="124"/>
      <c r="AT528" s="121" t="s">
        <v>263</v>
      </c>
      <c r="AU528" s="121" t="s">
        <v>77</v>
      </c>
      <c r="AV528" s="121" t="s">
        <v>265</v>
      </c>
      <c r="AW528" s="121" t="s">
        <v>209</v>
      </c>
      <c r="AX528" s="121" t="s">
        <v>69</v>
      </c>
      <c r="AY528" s="121" t="s">
        <v>254</v>
      </c>
    </row>
    <row r="529" spans="2:51" s="6" customFormat="1" ht="15.75" customHeight="1">
      <c r="B529" s="114"/>
      <c r="E529" s="116"/>
      <c r="F529" s="261" t="s">
        <v>752</v>
      </c>
      <c r="G529" s="262"/>
      <c r="H529" s="262"/>
      <c r="I529" s="262"/>
      <c r="K529" s="117">
        <v>5.875</v>
      </c>
      <c r="S529" s="114"/>
      <c r="T529" s="118"/>
      <c r="AA529" s="119"/>
      <c r="AT529" s="116" t="s">
        <v>263</v>
      </c>
      <c r="AU529" s="116" t="s">
        <v>77</v>
      </c>
      <c r="AV529" s="116" t="s">
        <v>77</v>
      </c>
      <c r="AW529" s="116" t="s">
        <v>209</v>
      </c>
      <c r="AX529" s="116" t="s">
        <v>69</v>
      </c>
      <c r="AY529" s="116" t="s">
        <v>254</v>
      </c>
    </row>
    <row r="530" spans="2:51" s="6" customFormat="1" ht="15.75" customHeight="1">
      <c r="B530" s="114"/>
      <c r="E530" s="116"/>
      <c r="F530" s="261" t="s">
        <v>753</v>
      </c>
      <c r="G530" s="262"/>
      <c r="H530" s="262"/>
      <c r="I530" s="262"/>
      <c r="K530" s="117">
        <v>125.64</v>
      </c>
      <c r="S530" s="114"/>
      <c r="T530" s="118"/>
      <c r="AA530" s="119"/>
      <c r="AT530" s="116" t="s">
        <v>263</v>
      </c>
      <c r="AU530" s="116" t="s">
        <v>77</v>
      </c>
      <c r="AV530" s="116" t="s">
        <v>77</v>
      </c>
      <c r="AW530" s="116" t="s">
        <v>209</v>
      </c>
      <c r="AX530" s="116" t="s">
        <v>69</v>
      </c>
      <c r="AY530" s="116" t="s">
        <v>254</v>
      </c>
    </row>
    <row r="531" spans="2:51" s="6" customFormat="1" ht="15.75" customHeight="1">
      <c r="B531" s="114"/>
      <c r="E531" s="116"/>
      <c r="F531" s="261" t="s">
        <v>754</v>
      </c>
      <c r="G531" s="262"/>
      <c r="H531" s="262"/>
      <c r="I531" s="262"/>
      <c r="K531" s="117">
        <v>12.51</v>
      </c>
      <c r="S531" s="114"/>
      <c r="T531" s="118"/>
      <c r="AA531" s="119"/>
      <c r="AT531" s="116" t="s">
        <v>263</v>
      </c>
      <c r="AU531" s="116" t="s">
        <v>77</v>
      </c>
      <c r="AV531" s="116" t="s">
        <v>77</v>
      </c>
      <c r="AW531" s="116" t="s">
        <v>209</v>
      </c>
      <c r="AX531" s="116" t="s">
        <v>69</v>
      </c>
      <c r="AY531" s="116" t="s">
        <v>254</v>
      </c>
    </row>
    <row r="532" spans="2:51" s="6" customFormat="1" ht="15.75" customHeight="1">
      <c r="B532" s="114"/>
      <c r="E532" s="116"/>
      <c r="F532" s="261" t="s">
        <v>755</v>
      </c>
      <c r="G532" s="262"/>
      <c r="H532" s="262"/>
      <c r="I532" s="262"/>
      <c r="K532" s="117">
        <v>3.534</v>
      </c>
      <c r="S532" s="114"/>
      <c r="T532" s="118"/>
      <c r="AA532" s="119"/>
      <c r="AT532" s="116" t="s">
        <v>263</v>
      </c>
      <c r="AU532" s="116" t="s">
        <v>77</v>
      </c>
      <c r="AV532" s="116" t="s">
        <v>77</v>
      </c>
      <c r="AW532" s="116" t="s">
        <v>209</v>
      </c>
      <c r="AX532" s="116" t="s">
        <v>69</v>
      </c>
      <c r="AY532" s="116" t="s">
        <v>254</v>
      </c>
    </row>
    <row r="533" spans="2:51" s="6" customFormat="1" ht="15.75" customHeight="1">
      <c r="B533" s="120"/>
      <c r="E533" s="121"/>
      <c r="F533" s="263" t="s">
        <v>437</v>
      </c>
      <c r="G533" s="264"/>
      <c r="H533" s="264"/>
      <c r="I533" s="264"/>
      <c r="K533" s="122">
        <v>147.559</v>
      </c>
      <c r="S533" s="120"/>
      <c r="T533" s="123"/>
      <c r="AA533" s="124"/>
      <c r="AT533" s="121" t="s">
        <v>263</v>
      </c>
      <c r="AU533" s="121" t="s">
        <v>77</v>
      </c>
      <c r="AV533" s="121" t="s">
        <v>265</v>
      </c>
      <c r="AW533" s="121" t="s">
        <v>209</v>
      </c>
      <c r="AX533" s="121" t="s">
        <v>69</v>
      </c>
      <c r="AY533" s="121" t="s">
        <v>254</v>
      </c>
    </row>
    <row r="534" spans="2:51" s="6" customFormat="1" ht="15.75" customHeight="1">
      <c r="B534" s="114"/>
      <c r="E534" s="116"/>
      <c r="F534" s="261" t="s">
        <v>756</v>
      </c>
      <c r="G534" s="262"/>
      <c r="H534" s="262"/>
      <c r="I534" s="262"/>
      <c r="K534" s="117">
        <v>5.75</v>
      </c>
      <c r="S534" s="114"/>
      <c r="T534" s="118"/>
      <c r="AA534" s="119"/>
      <c r="AT534" s="116" t="s">
        <v>263</v>
      </c>
      <c r="AU534" s="116" t="s">
        <v>77</v>
      </c>
      <c r="AV534" s="116" t="s">
        <v>77</v>
      </c>
      <c r="AW534" s="116" t="s">
        <v>209</v>
      </c>
      <c r="AX534" s="116" t="s">
        <v>69</v>
      </c>
      <c r="AY534" s="116" t="s">
        <v>254</v>
      </c>
    </row>
    <row r="535" spans="2:51" s="6" customFormat="1" ht="15.75" customHeight="1">
      <c r="B535" s="114"/>
      <c r="E535" s="116"/>
      <c r="F535" s="261" t="s">
        <v>757</v>
      </c>
      <c r="G535" s="262"/>
      <c r="H535" s="262"/>
      <c r="I535" s="262"/>
      <c r="K535" s="117">
        <v>21.48</v>
      </c>
      <c r="S535" s="114"/>
      <c r="T535" s="118"/>
      <c r="AA535" s="119"/>
      <c r="AT535" s="116" t="s">
        <v>263</v>
      </c>
      <c r="AU535" s="116" t="s">
        <v>77</v>
      </c>
      <c r="AV535" s="116" t="s">
        <v>77</v>
      </c>
      <c r="AW535" s="116" t="s">
        <v>209</v>
      </c>
      <c r="AX535" s="116" t="s">
        <v>69</v>
      </c>
      <c r="AY535" s="116" t="s">
        <v>254</v>
      </c>
    </row>
    <row r="536" spans="2:51" s="6" customFormat="1" ht="15.75" customHeight="1">
      <c r="B536" s="120"/>
      <c r="E536" s="121"/>
      <c r="F536" s="263" t="s">
        <v>476</v>
      </c>
      <c r="G536" s="264"/>
      <c r="H536" s="264"/>
      <c r="I536" s="264"/>
      <c r="K536" s="122">
        <v>27.23</v>
      </c>
      <c r="S536" s="120"/>
      <c r="T536" s="123"/>
      <c r="AA536" s="124"/>
      <c r="AT536" s="121" t="s">
        <v>263</v>
      </c>
      <c r="AU536" s="121" t="s">
        <v>77</v>
      </c>
      <c r="AV536" s="121" t="s">
        <v>265</v>
      </c>
      <c r="AW536" s="121" t="s">
        <v>209</v>
      </c>
      <c r="AX536" s="121" t="s">
        <v>69</v>
      </c>
      <c r="AY536" s="121" t="s">
        <v>254</v>
      </c>
    </row>
    <row r="537" spans="2:51" s="6" customFormat="1" ht="15.75" customHeight="1">
      <c r="B537" s="114"/>
      <c r="E537" s="116"/>
      <c r="F537" s="261" t="s">
        <v>758</v>
      </c>
      <c r="G537" s="262"/>
      <c r="H537" s="262"/>
      <c r="I537" s="262"/>
      <c r="K537" s="117">
        <v>28.8</v>
      </c>
      <c r="S537" s="114"/>
      <c r="T537" s="118"/>
      <c r="AA537" s="119"/>
      <c r="AT537" s="116" t="s">
        <v>263</v>
      </c>
      <c r="AU537" s="116" t="s">
        <v>77</v>
      </c>
      <c r="AV537" s="116" t="s">
        <v>77</v>
      </c>
      <c r="AW537" s="116" t="s">
        <v>209</v>
      </c>
      <c r="AX537" s="116" t="s">
        <v>69</v>
      </c>
      <c r="AY537" s="116" t="s">
        <v>254</v>
      </c>
    </row>
    <row r="538" spans="2:51" s="6" customFormat="1" ht="15.75" customHeight="1">
      <c r="B538" s="114"/>
      <c r="E538" s="116"/>
      <c r="F538" s="261" t="s">
        <v>759</v>
      </c>
      <c r="G538" s="262"/>
      <c r="H538" s="262"/>
      <c r="I538" s="262"/>
      <c r="K538" s="117">
        <v>150.12</v>
      </c>
      <c r="S538" s="114"/>
      <c r="T538" s="118"/>
      <c r="AA538" s="119"/>
      <c r="AT538" s="116" t="s">
        <v>263</v>
      </c>
      <c r="AU538" s="116" t="s">
        <v>77</v>
      </c>
      <c r="AV538" s="116" t="s">
        <v>77</v>
      </c>
      <c r="AW538" s="116" t="s">
        <v>209</v>
      </c>
      <c r="AX538" s="116" t="s">
        <v>69</v>
      </c>
      <c r="AY538" s="116" t="s">
        <v>254</v>
      </c>
    </row>
    <row r="539" spans="2:51" s="6" customFormat="1" ht="15.75" customHeight="1">
      <c r="B539" s="120"/>
      <c r="E539" s="121"/>
      <c r="F539" s="263" t="s">
        <v>507</v>
      </c>
      <c r="G539" s="264"/>
      <c r="H539" s="264"/>
      <c r="I539" s="264"/>
      <c r="K539" s="122">
        <v>178.92</v>
      </c>
      <c r="S539" s="120"/>
      <c r="T539" s="123"/>
      <c r="AA539" s="124"/>
      <c r="AT539" s="121" t="s">
        <v>263</v>
      </c>
      <c r="AU539" s="121" t="s">
        <v>77</v>
      </c>
      <c r="AV539" s="121" t="s">
        <v>265</v>
      </c>
      <c r="AW539" s="121" t="s">
        <v>209</v>
      </c>
      <c r="AX539" s="121" t="s">
        <v>69</v>
      </c>
      <c r="AY539" s="121" t="s">
        <v>254</v>
      </c>
    </row>
    <row r="540" spans="2:51" s="6" customFormat="1" ht="15.75" customHeight="1">
      <c r="B540" s="114"/>
      <c r="E540" s="116"/>
      <c r="F540" s="261" t="s">
        <v>760</v>
      </c>
      <c r="G540" s="262"/>
      <c r="H540" s="262"/>
      <c r="I540" s="262"/>
      <c r="K540" s="117">
        <v>2.122</v>
      </c>
      <c r="S540" s="114"/>
      <c r="T540" s="118"/>
      <c r="AA540" s="119"/>
      <c r="AT540" s="116" t="s">
        <v>263</v>
      </c>
      <c r="AU540" s="116" t="s">
        <v>77</v>
      </c>
      <c r="AV540" s="116" t="s">
        <v>77</v>
      </c>
      <c r="AW540" s="116" t="s">
        <v>209</v>
      </c>
      <c r="AX540" s="116" t="s">
        <v>69</v>
      </c>
      <c r="AY540" s="116" t="s">
        <v>254</v>
      </c>
    </row>
    <row r="541" spans="2:51" s="6" customFormat="1" ht="15.75" customHeight="1">
      <c r="B541" s="114"/>
      <c r="E541" s="116"/>
      <c r="F541" s="261" t="s">
        <v>761</v>
      </c>
      <c r="G541" s="262"/>
      <c r="H541" s="262"/>
      <c r="I541" s="262"/>
      <c r="K541" s="117">
        <v>1.26</v>
      </c>
      <c r="S541" s="114"/>
      <c r="T541" s="118"/>
      <c r="AA541" s="119"/>
      <c r="AT541" s="116" t="s">
        <v>263</v>
      </c>
      <c r="AU541" s="116" t="s">
        <v>77</v>
      </c>
      <c r="AV541" s="116" t="s">
        <v>77</v>
      </c>
      <c r="AW541" s="116" t="s">
        <v>209</v>
      </c>
      <c r="AX541" s="116" t="s">
        <v>69</v>
      </c>
      <c r="AY541" s="116" t="s">
        <v>254</v>
      </c>
    </row>
    <row r="542" spans="2:51" s="6" customFormat="1" ht="15.75" customHeight="1">
      <c r="B542" s="120"/>
      <c r="E542" s="121"/>
      <c r="F542" s="263" t="s">
        <v>478</v>
      </c>
      <c r="G542" s="264"/>
      <c r="H542" s="264"/>
      <c r="I542" s="264"/>
      <c r="K542" s="122">
        <v>3.382</v>
      </c>
      <c r="S542" s="120"/>
      <c r="T542" s="123"/>
      <c r="AA542" s="124"/>
      <c r="AT542" s="121" t="s">
        <v>263</v>
      </c>
      <c r="AU542" s="121" t="s">
        <v>77</v>
      </c>
      <c r="AV542" s="121" t="s">
        <v>265</v>
      </c>
      <c r="AW542" s="121" t="s">
        <v>209</v>
      </c>
      <c r="AX542" s="121" t="s">
        <v>69</v>
      </c>
      <c r="AY542" s="121" t="s">
        <v>254</v>
      </c>
    </row>
    <row r="543" spans="2:51" s="6" customFormat="1" ht="15.75" customHeight="1">
      <c r="B543" s="114"/>
      <c r="E543" s="116"/>
      <c r="F543" s="261" t="s">
        <v>762</v>
      </c>
      <c r="G543" s="262"/>
      <c r="H543" s="262"/>
      <c r="I543" s="262"/>
      <c r="K543" s="117">
        <v>9.6</v>
      </c>
      <c r="S543" s="114"/>
      <c r="T543" s="118"/>
      <c r="AA543" s="119"/>
      <c r="AT543" s="116" t="s">
        <v>263</v>
      </c>
      <c r="AU543" s="116" t="s">
        <v>77</v>
      </c>
      <c r="AV543" s="116" t="s">
        <v>77</v>
      </c>
      <c r="AW543" s="116" t="s">
        <v>209</v>
      </c>
      <c r="AX543" s="116" t="s">
        <v>69</v>
      </c>
      <c r="AY543" s="116" t="s">
        <v>254</v>
      </c>
    </row>
    <row r="544" spans="2:51" s="6" customFormat="1" ht="15.75" customHeight="1">
      <c r="B544" s="114"/>
      <c r="E544" s="116"/>
      <c r="F544" s="261" t="s">
        <v>763</v>
      </c>
      <c r="G544" s="262"/>
      <c r="H544" s="262"/>
      <c r="I544" s="262"/>
      <c r="K544" s="117">
        <v>16.68</v>
      </c>
      <c r="S544" s="114"/>
      <c r="T544" s="118"/>
      <c r="AA544" s="119"/>
      <c r="AT544" s="116" t="s">
        <v>263</v>
      </c>
      <c r="AU544" s="116" t="s">
        <v>77</v>
      </c>
      <c r="AV544" s="116" t="s">
        <v>77</v>
      </c>
      <c r="AW544" s="116" t="s">
        <v>209</v>
      </c>
      <c r="AX544" s="116" t="s">
        <v>69</v>
      </c>
      <c r="AY544" s="116" t="s">
        <v>254</v>
      </c>
    </row>
    <row r="545" spans="2:51" s="6" customFormat="1" ht="15.75" customHeight="1">
      <c r="B545" s="120"/>
      <c r="E545" s="121"/>
      <c r="F545" s="263" t="s">
        <v>510</v>
      </c>
      <c r="G545" s="264"/>
      <c r="H545" s="264"/>
      <c r="I545" s="264"/>
      <c r="K545" s="122">
        <v>26.28</v>
      </c>
      <c r="S545" s="120"/>
      <c r="T545" s="123"/>
      <c r="AA545" s="124"/>
      <c r="AT545" s="121" t="s">
        <v>263</v>
      </c>
      <c r="AU545" s="121" t="s">
        <v>77</v>
      </c>
      <c r="AV545" s="121" t="s">
        <v>265</v>
      </c>
      <c r="AW545" s="121" t="s">
        <v>209</v>
      </c>
      <c r="AX545" s="121" t="s">
        <v>69</v>
      </c>
      <c r="AY545" s="121" t="s">
        <v>254</v>
      </c>
    </row>
    <row r="546" spans="2:51" s="6" customFormat="1" ht="15.75" customHeight="1">
      <c r="B546" s="114"/>
      <c r="E546" s="116"/>
      <c r="F546" s="261" t="s">
        <v>760</v>
      </c>
      <c r="G546" s="262"/>
      <c r="H546" s="262"/>
      <c r="I546" s="262"/>
      <c r="K546" s="117">
        <v>2.122</v>
      </c>
      <c r="S546" s="114"/>
      <c r="T546" s="118"/>
      <c r="AA546" s="119"/>
      <c r="AT546" s="116" t="s">
        <v>263</v>
      </c>
      <c r="AU546" s="116" t="s">
        <v>77</v>
      </c>
      <c r="AV546" s="116" t="s">
        <v>77</v>
      </c>
      <c r="AW546" s="116" t="s">
        <v>209</v>
      </c>
      <c r="AX546" s="116" t="s">
        <v>69</v>
      </c>
      <c r="AY546" s="116" t="s">
        <v>254</v>
      </c>
    </row>
    <row r="547" spans="2:51" s="6" customFormat="1" ht="15.75" customHeight="1">
      <c r="B547" s="114"/>
      <c r="E547" s="116"/>
      <c r="F547" s="261" t="s">
        <v>764</v>
      </c>
      <c r="G547" s="262"/>
      <c r="H547" s="262"/>
      <c r="I547" s="262"/>
      <c r="K547" s="117">
        <v>7.2</v>
      </c>
      <c r="S547" s="114"/>
      <c r="T547" s="118"/>
      <c r="AA547" s="119"/>
      <c r="AT547" s="116" t="s">
        <v>263</v>
      </c>
      <c r="AU547" s="116" t="s">
        <v>77</v>
      </c>
      <c r="AV547" s="116" t="s">
        <v>77</v>
      </c>
      <c r="AW547" s="116" t="s">
        <v>209</v>
      </c>
      <c r="AX547" s="116" t="s">
        <v>69</v>
      </c>
      <c r="AY547" s="116" t="s">
        <v>254</v>
      </c>
    </row>
    <row r="548" spans="2:51" s="6" customFormat="1" ht="15.75" customHeight="1">
      <c r="B548" s="120"/>
      <c r="E548" s="121"/>
      <c r="F548" s="263" t="s">
        <v>383</v>
      </c>
      <c r="G548" s="264"/>
      <c r="H548" s="264"/>
      <c r="I548" s="264"/>
      <c r="K548" s="122">
        <v>9.322</v>
      </c>
      <c r="S548" s="120"/>
      <c r="T548" s="123"/>
      <c r="AA548" s="124"/>
      <c r="AT548" s="121" t="s">
        <v>263</v>
      </c>
      <c r="AU548" s="121" t="s">
        <v>77</v>
      </c>
      <c r="AV548" s="121" t="s">
        <v>265</v>
      </c>
      <c r="AW548" s="121" t="s">
        <v>209</v>
      </c>
      <c r="AX548" s="121" t="s">
        <v>69</v>
      </c>
      <c r="AY548" s="121" t="s">
        <v>254</v>
      </c>
    </row>
    <row r="549" spans="2:51" s="6" customFormat="1" ht="15.75" customHeight="1">
      <c r="B549" s="114"/>
      <c r="E549" s="116"/>
      <c r="F549" s="261" t="s">
        <v>765</v>
      </c>
      <c r="G549" s="262"/>
      <c r="H549" s="262"/>
      <c r="I549" s="262"/>
      <c r="K549" s="117">
        <v>1.62</v>
      </c>
      <c r="S549" s="114"/>
      <c r="T549" s="118"/>
      <c r="AA549" s="119"/>
      <c r="AT549" s="116" t="s">
        <v>263</v>
      </c>
      <c r="AU549" s="116" t="s">
        <v>77</v>
      </c>
      <c r="AV549" s="116" t="s">
        <v>77</v>
      </c>
      <c r="AW549" s="116" t="s">
        <v>209</v>
      </c>
      <c r="AX549" s="116" t="s">
        <v>69</v>
      </c>
      <c r="AY549" s="116" t="s">
        <v>254</v>
      </c>
    </row>
    <row r="550" spans="2:51" s="6" customFormat="1" ht="15.75" customHeight="1">
      <c r="B550" s="120"/>
      <c r="E550" s="121"/>
      <c r="F550" s="263" t="s">
        <v>463</v>
      </c>
      <c r="G550" s="264"/>
      <c r="H550" s="264"/>
      <c r="I550" s="264"/>
      <c r="K550" s="122">
        <v>1.62</v>
      </c>
      <c r="S550" s="120"/>
      <c r="T550" s="123"/>
      <c r="AA550" s="124"/>
      <c r="AT550" s="121" t="s">
        <v>263</v>
      </c>
      <c r="AU550" s="121" t="s">
        <v>77</v>
      </c>
      <c r="AV550" s="121" t="s">
        <v>265</v>
      </c>
      <c r="AW550" s="121" t="s">
        <v>209</v>
      </c>
      <c r="AX550" s="121" t="s">
        <v>69</v>
      </c>
      <c r="AY550" s="121" t="s">
        <v>254</v>
      </c>
    </row>
    <row r="551" spans="2:51" s="6" customFormat="1" ht="15.75" customHeight="1">
      <c r="B551" s="129"/>
      <c r="E551" s="130"/>
      <c r="F551" s="269" t="s">
        <v>442</v>
      </c>
      <c r="G551" s="270"/>
      <c r="H551" s="270"/>
      <c r="I551" s="270"/>
      <c r="K551" s="131">
        <v>412.911</v>
      </c>
      <c r="S551" s="129"/>
      <c r="T551" s="132"/>
      <c r="AA551" s="133"/>
      <c r="AT551" s="130" t="s">
        <v>263</v>
      </c>
      <c r="AU551" s="130" t="s">
        <v>77</v>
      </c>
      <c r="AV551" s="130" t="s">
        <v>260</v>
      </c>
      <c r="AW551" s="130" t="s">
        <v>209</v>
      </c>
      <c r="AX551" s="130" t="s">
        <v>9</v>
      </c>
      <c r="AY551" s="130" t="s">
        <v>254</v>
      </c>
    </row>
    <row r="552" spans="2:65" s="6" customFormat="1" ht="15.75" customHeight="1">
      <c r="B552" s="21"/>
      <c r="C552" s="104" t="s">
        <v>766</v>
      </c>
      <c r="D552" s="104" t="s">
        <v>255</v>
      </c>
      <c r="E552" s="105" t="s">
        <v>767</v>
      </c>
      <c r="F552" s="257" t="s">
        <v>768</v>
      </c>
      <c r="G552" s="258"/>
      <c r="H552" s="258"/>
      <c r="I552" s="258"/>
      <c r="J552" s="107" t="s">
        <v>258</v>
      </c>
      <c r="K552" s="108">
        <v>1876.019</v>
      </c>
      <c r="L552" s="259"/>
      <c r="M552" s="258"/>
      <c r="N552" s="260">
        <f>ROUND($L$552*$K$552,0)</f>
        <v>0</v>
      </c>
      <c r="O552" s="258"/>
      <c r="P552" s="258"/>
      <c r="Q552" s="258"/>
      <c r="R552" s="106" t="s">
        <v>259</v>
      </c>
      <c r="S552" s="21"/>
      <c r="T552" s="109"/>
      <c r="U552" s="110" t="s">
        <v>39</v>
      </c>
      <c r="X552" s="111">
        <v>0</v>
      </c>
      <c r="Y552" s="111">
        <f>$X$552*$K$552</f>
        <v>0</v>
      </c>
      <c r="Z552" s="111">
        <v>0</v>
      </c>
      <c r="AA552" s="112">
        <f>$Z$552*$K$552</f>
        <v>0</v>
      </c>
      <c r="AR552" s="73" t="s">
        <v>260</v>
      </c>
      <c r="AT552" s="73" t="s">
        <v>255</v>
      </c>
      <c r="AU552" s="73" t="s">
        <v>77</v>
      </c>
      <c r="AY552" s="6" t="s">
        <v>254</v>
      </c>
      <c r="BE552" s="113">
        <f>IF($U$552="základní",$N$552,0)</f>
        <v>0</v>
      </c>
      <c r="BF552" s="113">
        <f>IF($U$552="snížená",$N$552,0)</f>
        <v>0</v>
      </c>
      <c r="BG552" s="113">
        <f>IF($U$552="zákl. přenesená",$N$552,0)</f>
        <v>0</v>
      </c>
      <c r="BH552" s="113">
        <f>IF($U$552="sníž. přenesená",$N$552,0)</f>
        <v>0</v>
      </c>
      <c r="BI552" s="113">
        <f>IF($U$552="nulová",$N$552,0)</f>
        <v>0</v>
      </c>
      <c r="BJ552" s="73" t="s">
        <v>9</v>
      </c>
      <c r="BK552" s="113">
        <f>ROUND($L$552*$K$552,0)</f>
        <v>0</v>
      </c>
      <c r="BL552" s="73" t="s">
        <v>260</v>
      </c>
      <c r="BM552" s="73" t="s">
        <v>769</v>
      </c>
    </row>
    <row r="553" spans="2:51" s="6" customFormat="1" ht="15.75" customHeight="1">
      <c r="B553" s="114"/>
      <c r="E553" s="115"/>
      <c r="F553" s="261" t="s">
        <v>548</v>
      </c>
      <c r="G553" s="262"/>
      <c r="H553" s="262"/>
      <c r="I553" s="262"/>
      <c r="K553" s="117">
        <v>27.935</v>
      </c>
      <c r="S553" s="114"/>
      <c r="T553" s="118"/>
      <c r="AA553" s="119"/>
      <c r="AT553" s="116" t="s">
        <v>263</v>
      </c>
      <c r="AU553" s="116" t="s">
        <v>77</v>
      </c>
      <c r="AV553" s="116" t="s">
        <v>77</v>
      </c>
      <c r="AW553" s="116" t="s">
        <v>209</v>
      </c>
      <c r="AX553" s="116" t="s">
        <v>69</v>
      </c>
      <c r="AY553" s="116" t="s">
        <v>254</v>
      </c>
    </row>
    <row r="554" spans="2:51" s="6" customFormat="1" ht="15.75" customHeight="1">
      <c r="B554" s="114"/>
      <c r="E554" s="116"/>
      <c r="F554" s="261" t="s">
        <v>549</v>
      </c>
      <c r="G554" s="262"/>
      <c r="H554" s="262"/>
      <c r="I554" s="262"/>
      <c r="K554" s="117">
        <v>12.758</v>
      </c>
      <c r="S554" s="114"/>
      <c r="T554" s="118"/>
      <c r="AA554" s="119"/>
      <c r="AT554" s="116" t="s">
        <v>263</v>
      </c>
      <c r="AU554" s="116" t="s">
        <v>77</v>
      </c>
      <c r="AV554" s="116" t="s">
        <v>77</v>
      </c>
      <c r="AW554" s="116" t="s">
        <v>209</v>
      </c>
      <c r="AX554" s="116" t="s">
        <v>69</v>
      </c>
      <c r="AY554" s="116" t="s">
        <v>254</v>
      </c>
    </row>
    <row r="555" spans="2:51" s="6" customFormat="1" ht="15.75" customHeight="1">
      <c r="B555" s="114"/>
      <c r="E555" s="116"/>
      <c r="F555" s="261" t="s">
        <v>550</v>
      </c>
      <c r="G555" s="262"/>
      <c r="H555" s="262"/>
      <c r="I555" s="262"/>
      <c r="K555" s="117">
        <v>8.747</v>
      </c>
      <c r="S555" s="114"/>
      <c r="T555" s="118"/>
      <c r="AA555" s="119"/>
      <c r="AT555" s="116" t="s">
        <v>263</v>
      </c>
      <c r="AU555" s="116" t="s">
        <v>77</v>
      </c>
      <c r="AV555" s="116" t="s">
        <v>77</v>
      </c>
      <c r="AW555" s="116" t="s">
        <v>209</v>
      </c>
      <c r="AX555" s="116" t="s">
        <v>69</v>
      </c>
      <c r="AY555" s="116" t="s">
        <v>254</v>
      </c>
    </row>
    <row r="556" spans="2:51" s="6" customFormat="1" ht="15.75" customHeight="1">
      <c r="B556" s="114"/>
      <c r="E556" s="116"/>
      <c r="F556" s="261" t="s">
        <v>551</v>
      </c>
      <c r="G556" s="262"/>
      <c r="H556" s="262"/>
      <c r="I556" s="262"/>
      <c r="K556" s="117">
        <v>-16.68</v>
      </c>
      <c r="S556" s="114"/>
      <c r="T556" s="118"/>
      <c r="AA556" s="119"/>
      <c r="AT556" s="116" t="s">
        <v>263</v>
      </c>
      <c r="AU556" s="116" t="s">
        <v>77</v>
      </c>
      <c r="AV556" s="116" t="s">
        <v>77</v>
      </c>
      <c r="AW556" s="116" t="s">
        <v>209</v>
      </c>
      <c r="AX556" s="116" t="s">
        <v>69</v>
      </c>
      <c r="AY556" s="116" t="s">
        <v>254</v>
      </c>
    </row>
    <row r="557" spans="2:51" s="6" customFormat="1" ht="15.75" customHeight="1">
      <c r="B557" s="120"/>
      <c r="E557" s="121"/>
      <c r="F557" s="263" t="s">
        <v>527</v>
      </c>
      <c r="G557" s="264"/>
      <c r="H557" s="264"/>
      <c r="I557" s="264"/>
      <c r="K557" s="122">
        <v>32.76</v>
      </c>
      <c r="S557" s="120"/>
      <c r="T557" s="123"/>
      <c r="AA557" s="124"/>
      <c r="AT557" s="121" t="s">
        <v>263</v>
      </c>
      <c r="AU557" s="121" t="s">
        <v>77</v>
      </c>
      <c r="AV557" s="121" t="s">
        <v>265</v>
      </c>
      <c r="AW557" s="121" t="s">
        <v>209</v>
      </c>
      <c r="AX557" s="121" t="s">
        <v>69</v>
      </c>
      <c r="AY557" s="121" t="s">
        <v>254</v>
      </c>
    </row>
    <row r="558" spans="2:51" s="6" customFormat="1" ht="27" customHeight="1">
      <c r="B558" s="114"/>
      <c r="E558" s="116"/>
      <c r="F558" s="261" t="s">
        <v>770</v>
      </c>
      <c r="G558" s="262"/>
      <c r="H558" s="262"/>
      <c r="I558" s="262"/>
      <c r="K558" s="117">
        <v>586.661</v>
      </c>
      <c r="S558" s="114"/>
      <c r="T558" s="118"/>
      <c r="AA558" s="119"/>
      <c r="AT558" s="116" t="s">
        <v>263</v>
      </c>
      <c r="AU558" s="116" t="s">
        <v>77</v>
      </c>
      <c r="AV558" s="116" t="s">
        <v>77</v>
      </c>
      <c r="AW558" s="116" t="s">
        <v>209</v>
      </c>
      <c r="AX558" s="116" t="s">
        <v>69</v>
      </c>
      <c r="AY558" s="116" t="s">
        <v>254</v>
      </c>
    </row>
    <row r="559" spans="2:51" s="6" customFormat="1" ht="15.75" customHeight="1">
      <c r="B559" s="114"/>
      <c r="E559" s="116"/>
      <c r="F559" s="261" t="s">
        <v>554</v>
      </c>
      <c r="G559" s="262"/>
      <c r="H559" s="262"/>
      <c r="I559" s="262"/>
      <c r="K559" s="117">
        <v>-5.875</v>
      </c>
      <c r="S559" s="114"/>
      <c r="T559" s="118"/>
      <c r="AA559" s="119"/>
      <c r="AT559" s="116" t="s">
        <v>263</v>
      </c>
      <c r="AU559" s="116" t="s">
        <v>77</v>
      </c>
      <c r="AV559" s="116" t="s">
        <v>77</v>
      </c>
      <c r="AW559" s="116" t="s">
        <v>209</v>
      </c>
      <c r="AX559" s="116" t="s">
        <v>69</v>
      </c>
      <c r="AY559" s="116" t="s">
        <v>254</v>
      </c>
    </row>
    <row r="560" spans="2:51" s="6" customFormat="1" ht="15.75" customHeight="1">
      <c r="B560" s="114"/>
      <c r="E560" s="116"/>
      <c r="F560" s="261" t="s">
        <v>555</v>
      </c>
      <c r="G560" s="262"/>
      <c r="H560" s="262"/>
      <c r="I560" s="262"/>
      <c r="K560" s="117">
        <v>-125.64</v>
      </c>
      <c r="S560" s="114"/>
      <c r="T560" s="118"/>
      <c r="AA560" s="119"/>
      <c r="AT560" s="116" t="s">
        <v>263</v>
      </c>
      <c r="AU560" s="116" t="s">
        <v>77</v>
      </c>
      <c r="AV560" s="116" t="s">
        <v>77</v>
      </c>
      <c r="AW560" s="116" t="s">
        <v>209</v>
      </c>
      <c r="AX560" s="116" t="s">
        <v>69</v>
      </c>
      <c r="AY560" s="116" t="s">
        <v>254</v>
      </c>
    </row>
    <row r="561" spans="2:51" s="6" customFormat="1" ht="15.75" customHeight="1">
      <c r="B561" s="114"/>
      <c r="E561" s="116"/>
      <c r="F561" s="261" t="s">
        <v>771</v>
      </c>
      <c r="G561" s="262"/>
      <c r="H561" s="262"/>
      <c r="I561" s="262"/>
      <c r="K561" s="117">
        <v>-12.072</v>
      </c>
      <c r="S561" s="114"/>
      <c r="T561" s="118"/>
      <c r="AA561" s="119"/>
      <c r="AT561" s="116" t="s">
        <v>263</v>
      </c>
      <c r="AU561" s="116" t="s">
        <v>77</v>
      </c>
      <c r="AV561" s="116" t="s">
        <v>77</v>
      </c>
      <c r="AW561" s="116" t="s">
        <v>209</v>
      </c>
      <c r="AX561" s="116" t="s">
        <v>69</v>
      </c>
      <c r="AY561" s="116" t="s">
        <v>254</v>
      </c>
    </row>
    <row r="562" spans="2:51" s="6" customFormat="1" ht="15.75" customHeight="1">
      <c r="B562" s="120"/>
      <c r="E562" s="121"/>
      <c r="F562" s="263" t="s">
        <v>437</v>
      </c>
      <c r="G562" s="264"/>
      <c r="H562" s="264"/>
      <c r="I562" s="264"/>
      <c r="K562" s="122">
        <v>443.074</v>
      </c>
      <c r="S562" s="120"/>
      <c r="T562" s="123"/>
      <c r="AA562" s="124"/>
      <c r="AT562" s="121" t="s">
        <v>263</v>
      </c>
      <c r="AU562" s="121" t="s">
        <v>77</v>
      </c>
      <c r="AV562" s="121" t="s">
        <v>265</v>
      </c>
      <c r="AW562" s="121" t="s">
        <v>209</v>
      </c>
      <c r="AX562" s="121" t="s">
        <v>69</v>
      </c>
      <c r="AY562" s="121" t="s">
        <v>254</v>
      </c>
    </row>
    <row r="563" spans="2:51" s="6" customFormat="1" ht="27" customHeight="1">
      <c r="B563" s="114"/>
      <c r="E563" s="116"/>
      <c r="F563" s="261" t="s">
        <v>394</v>
      </c>
      <c r="G563" s="262"/>
      <c r="H563" s="262"/>
      <c r="I563" s="262"/>
      <c r="K563" s="117">
        <v>6.649</v>
      </c>
      <c r="S563" s="114"/>
      <c r="T563" s="118"/>
      <c r="AA563" s="119"/>
      <c r="AT563" s="116" t="s">
        <v>263</v>
      </c>
      <c r="AU563" s="116" t="s">
        <v>77</v>
      </c>
      <c r="AV563" s="116" t="s">
        <v>77</v>
      </c>
      <c r="AW563" s="116" t="s">
        <v>209</v>
      </c>
      <c r="AX563" s="116" t="s">
        <v>69</v>
      </c>
      <c r="AY563" s="116" t="s">
        <v>254</v>
      </c>
    </row>
    <row r="564" spans="2:51" s="6" customFormat="1" ht="27" customHeight="1">
      <c r="B564" s="114"/>
      <c r="E564" s="116"/>
      <c r="F564" s="261" t="s">
        <v>361</v>
      </c>
      <c r="G564" s="262"/>
      <c r="H564" s="262"/>
      <c r="I564" s="262"/>
      <c r="K564" s="117">
        <v>13.956</v>
      </c>
      <c r="S564" s="114"/>
      <c r="T564" s="118"/>
      <c r="AA564" s="119"/>
      <c r="AT564" s="116" t="s">
        <v>263</v>
      </c>
      <c r="AU564" s="116" t="s">
        <v>77</v>
      </c>
      <c r="AV564" s="116" t="s">
        <v>77</v>
      </c>
      <c r="AW564" s="116" t="s">
        <v>209</v>
      </c>
      <c r="AX564" s="116" t="s">
        <v>69</v>
      </c>
      <c r="AY564" s="116" t="s">
        <v>254</v>
      </c>
    </row>
    <row r="565" spans="2:51" s="6" customFormat="1" ht="15.75" customHeight="1">
      <c r="B565" s="120"/>
      <c r="E565" s="121"/>
      <c r="F565" s="263" t="s">
        <v>362</v>
      </c>
      <c r="G565" s="264"/>
      <c r="H565" s="264"/>
      <c r="I565" s="264"/>
      <c r="K565" s="122">
        <v>20.605</v>
      </c>
      <c r="S565" s="120"/>
      <c r="T565" s="123"/>
      <c r="AA565" s="124"/>
      <c r="AT565" s="121" t="s">
        <v>263</v>
      </c>
      <c r="AU565" s="121" t="s">
        <v>77</v>
      </c>
      <c r="AV565" s="121" t="s">
        <v>265</v>
      </c>
      <c r="AW565" s="121" t="s">
        <v>209</v>
      </c>
      <c r="AX565" s="121" t="s">
        <v>69</v>
      </c>
      <c r="AY565" s="121" t="s">
        <v>254</v>
      </c>
    </row>
    <row r="566" spans="2:51" s="6" customFormat="1" ht="15.75" customHeight="1">
      <c r="B566" s="114"/>
      <c r="E566" s="116"/>
      <c r="F566" s="261" t="s">
        <v>772</v>
      </c>
      <c r="G566" s="262"/>
      <c r="H566" s="262"/>
      <c r="I566" s="262"/>
      <c r="K566" s="117">
        <v>44.348</v>
      </c>
      <c r="S566" s="114"/>
      <c r="T566" s="118"/>
      <c r="AA566" s="119"/>
      <c r="AT566" s="116" t="s">
        <v>263</v>
      </c>
      <c r="AU566" s="116" t="s">
        <v>77</v>
      </c>
      <c r="AV566" s="116" t="s">
        <v>77</v>
      </c>
      <c r="AW566" s="116" t="s">
        <v>209</v>
      </c>
      <c r="AX566" s="116" t="s">
        <v>69</v>
      </c>
      <c r="AY566" s="116" t="s">
        <v>254</v>
      </c>
    </row>
    <row r="567" spans="2:51" s="6" customFormat="1" ht="15.75" customHeight="1">
      <c r="B567" s="114"/>
      <c r="E567" s="116"/>
      <c r="F567" s="261" t="s">
        <v>773</v>
      </c>
      <c r="G567" s="262"/>
      <c r="H567" s="262"/>
      <c r="I567" s="262"/>
      <c r="K567" s="117">
        <v>30.59</v>
      </c>
      <c r="S567" s="114"/>
      <c r="T567" s="118"/>
      <c r="AA567" s="119"/>
      <c r="AT567" s="116" t="s">
        <v>263</v>
      </c>
      <c r="AU567" s="116" t="s">
        <v>77</v>
      </c>
      <c r="AV567" s="116" t="s">
        <v>77</v>
      </c>
      <c r="AW567" s="116" t="s">
        <v>209</v>
      </c>
      <c r="AX567" s="116" t="s">
        <v>69</v>
      </c>
      <c r="AY567" s="116" t="s">
        <v>254</v>
      </c>
    </row>
    <row r="568" spans="2:51" s="6" customFormat="1" ht="15.75" customHeight="1">
      <c r="B568" s="114"/>
      <c r="E568" s="116"/>
      <c r="F568" s="261" t="s">
        <v>560</v>
      </c>
      <c r="G568" s="262"/>
      <c r="H568" s="262"/>
      <c r="I568" s="262"/>
      <c r="K568" s="117">
        <v>-5.75</v>
      </c>
      <c r="S568" s="114"/>
      <c r="T568" s="118"/>
      <c r="AA568" s="119"/>
      <c r="AT568" s="116" t="s">
        <v>263</v>
      </c>
      <c r="AU568" s="116" t="s">
        <v>77</v>
      </c>
      <c r="AV568" s="116" t="s">
        <v>77</v>
      </c>
      <c r="AW568" s="116" t="s">
        <v>209</v>
      </c>
      <c r="AX568" s="116" t="s">
        <v>69</v>
      </c>
      <c r="AY568" s="116" t="s">
        <v>254</v>
      </c>
    </row>
    <row r="569" spans="2:51" s="6" customFormat="1" ht="15.75" customHeight="1">
      <c r="B569" s="114"/>
      <c r="E569" s="116"/>
      <c r="F569" s="261" t="s">
        <v>561</v>
      </c>
      <c r="G569" s="262"/>
      <c r="H569" s="262"/>
      <c r="I569" s="262"/>
      <c r="K569" s="117">
        <v>-21.48</v>
      </c>
      <c r="S569" s="114"/>
      <c r="T569" s="118"/>
      <c r="AA569" s="119"/>
      <c r="AT569" s="116" t="s">
        <v>263</v>
      </c>
      <c r="AU569" s="116" t="s">
        <v>77</v>
      </c>
      <c r="AV569" s="116" t="s">
        <v>77</v>
      </c>
      <c r="AW569" s="116" t="s">
        <v>209</v>
      </c>
      <c r="AX569" s="116" t="s">
        <v>69</v>
      </c>
      <c r="AY569" s="116" t="s">
        <v>254</v>
      </c>
    </row>
    <row r="570" spans="2:51" s="6" customFormat="1" ht="15.75" customHeight="1">
      <c r="B570" s="120"/>
      <c r="E570" s="121"/>
      <c r="F570" s="263" t="s">
        <v>476</v>
      </c>
      <c r="G570" s="264"/>
      <c r="H570" s="264"/>
      <c r="I570" s="264"/>
      <c r="K570" s="122">
        <v>47.708</v>
      </c>
      <c r="S570" s="120"/>
      <c r="T570" s="123"/>
      <c r="AA570" s="124"/>
      <c r="AT570" s="121" t="s">
        <v>263</v>
      </c>
      <c r="AU570" s="121" t="s">
        <v>77</v>
      </c>
      <c r="AV570" s="121" t="s">
        <v>265</v>
      </c>
      <c r="AW570" s="121" t="s">
        <v>209</v>
      </c>
      <c r="AX570" s="121" t="s">
        <v>69</v>
      </c>
      <c r="AY570" s="121" t="s">
        <v>254</v>
      </c>
    </row>
    <row r="571" spans="2:51" s="6" customFormat="1" ht="15.75" customHeight="1">
      <c r="B571" s="114"/>
      <c r="E571" s="116"/>
      <c r="F571" s="261" t="s">
        <v>575</v>
      </c>
      <c r="G571" s="262"/>
      <c r="H571" s="262"/>
      <c r="I571" s="262"/>
      <c r="K571" s="117">
        <v>9.12</v>
      </c>
      <c r="S571" s="114"/>
      <c r="T571" s="118"/>
      <c r="AA571" s="119"/>
      <c r="AT571" s="116" t="s">
        <v>263</v>
      </c>
      <c r="AU571" s="116" t="s">
        <v>77</v>
      </c>
      <c r="AV571" s="116" t="s">
        <v>77</v>
      </c>
      <c r="AW571" s="116" t="s">
        <v>209</v>
      </c>
      <c r="AX571" s="116" t="s">
        <v>69</v>
      </c>
      <c r="AY571" s="116" t="s">
        <v>254</v>
      </c>
    </row>
    <row r="572" spans="2:51" s="6" customFormat="1" ht="15.75" customHeight="1">
      <c r="B572" s="114"/>
      <c r="E572" s="116"/>
      <c r="F572" s="261" t="s">
        <v>363</v>
      </c>
      <c r="G572" s="262"/>
      <c r="H572" s="262"/>
      <c r="I572" s="262"/>
      <c r="K572" s="117">
        <v>15.3</v>
      </c>
      <c r="S572" s="114"/>
      <c r="T572" s="118"/>
      <c r="AA572" s="119"/>
      <c r="AT572" s="116" t="s">
        <v>263</v>
      </c>
      <c r="AU572" s="116" t="s">
        <v>77</v>
      </c>
      <c r="AV572" s="116" t="s">
        <v>77</v>
      </c>
      <c r="AW572" s="116" t="s">
        <v>209</v>
      </c>
      <c r="AX572" s="116" t="s">
        <v>69</v>
      </c>
      <c r="AY572" s="116" t="s">
        <v>254</v>
      </c>
    </row>
    <row r="573" spans="2:51" s="6" customFormat="1" ht="15.75" customHeight="1">
      <c r="B573" s="114"/>
      <c r="E573" s="116"/>
      <c r="F573" s="261" t="s">
        <v>576</v>
      </c>
      <c r="G573" s="262"/>
      <c r="H573" s="262"/>
      <c r="I573" s="262"/>
      <c r="K573" s="117">
        <v>16.2</v>
      </c>
      <c r="S573" s="114"/>
      <c r="T573" s="118"/>
      <c r="AA573" s="119"/>
      <c r="AT573" s="116" t="s">
        <v>263</v>
      </c>
      <c r="AU573" s="116" t="s">
        <v>77</v>
      </c>
      <c r="AV573" s="116" t="s">
        <v>77</v>
      </c>
      <c r="AW573" s="116" t="s">
        <v>209</v>
      </c>
      <c r="AX573" s="116" t="s">
        <v>69</v>
      </c>
      <c r="AY573" s="116" t="s">
        <v>254</v>
      </c>
    </row>
    <row r="574" spans="2:51" s="6" customFormat="1" ht="15.75" customHeight="1">
      <c r="B574" s="114"/>
      <c r="E574" s="116"/>
      <c r="F574" s="261" t="s">
        <v>774</v>
      </c>
      <c r="G574" s="262"/>
      <c r="H574" s="262"/>
      <c r="I574" s="262"/>
      <c r="K574" s="117">
        <v>12.75</v>
      </c>
      <c r="S574" s="114"/>
      <c r="T574" s="118"/>
      <c r="AA574" s="119"/>
      <c r="AT574" s="116" t="s">
        <v>263</v>
      </c>
      <c r="AU574" s="116" t="s">
        <v>77</v>
      </c>
      <c r="AV574" s="116" t="s">
        <v>77</v>
      </c>
      <c r="AW574" s="116" t="s">
        <v>209</v>
      </c>
      <c r="AX574" s="116" t="s">
        <v>69</v>
      </c>
      <c r="AY574" s="116" t="s">
        <v>254</v>
      </c>
    </row>
    <row r="575" spans="2:51" s="6" customFormat="1" ht="27" customHeight="1">
      <c r="B575" s="120"/>
      <c r="E575" s="121"/>
      <c r="F575" s="263" t="s">
        <v>669</v>
      </c>
      <c r="G575" s="264"/>
      <c r="H575" s="264"/>
      <c r="I575" s="264"/>
      <c r="K575" s="122">
        <v>53.37</v>
      </c>
      <c r="S575" s="120"/>
      <c r="T575" s="123"/>
      <c r="AA575" s="124"/>
      <c r="AT575" s="121" t="s">
        <v>263</v>
      </c>
      <c r="AU575" s="121" t="s">
        <v>77</v>
      </c>
      <c r="AV575" s="121" t="s">
        <v>265</v>
      </c>
      <c r="AW575" s="121" t="s">
        <v>209</v>
      </c>
      <c r="AX575" s="121" t="s">
        <v>69</v>
      </c>
      <c r="AY575" s="121" t="s">
        <v>254</v>
      </c>
    </row>
    <row r="576" spans="2:51" s="6" customFormat="1" ht="15.75" customHeight="1">
      <c r="B576" s="114"/>
      <c r="E576" s="116"/>
      <c r="F576" s="261" t="s">
        <v>775</v>
      </c>
      <c r="G576" s="262"/>
      <c r="H576" s="262"/>
      <c r="I576" s="262"/>
      <c r="K576" s="117">
        <v>463.271</v>
      </c>
      <c r="S576" s="114"/>
      <c r="T576" s="118"/>
      <c r="AA576" s="119"/>
      <c r="AT576" s="116" t="s">
        <v>263</v>
      </c>
      <c r="AU576" s="116" t="s">
        <v>77</v>
      </c>
      <c r="AV576" s="116" t="s">
        <v>77</v>
      </c>
      <c r="AW576" s="116" t="s">
        <v>209</v>
      </c>
      <c r="AX576" s="116" t="s">
        <v>69</v>
      </c>
      <c r="AY576" s="116" t="s">
        <v>254</v>
      </c>
    </row>
    <row r="577" spans="2:51" s="6" customFormat="1" ht="15.75" customHeight="1">
      <c r="B577" s="114"/>
      <c r="E577" s="116"/>
      <c r="F577" s="261" t="s">
        <v>564</v>
      </c>
      <c r="G577" s="262"/>
      <c r="H577" s="262"/>
      <c r="I577" s="262"/>
      <c r="K577" s="117">
        <v>-28.8</v>
      </c>
      <c r="S577" s="114"/>
      <c r="T577" s="118"/>
      <c r="AA577" s="119"/>
      <c r="AT577" s="116" t="s">
        <v>263</v>
      </c>
      <c r="AU577" s="116" t="s">
        <v>77</v>
      </c>
      <c r="AV577" s="116" t="s">
        <v>77</v>
      </c>
      <c r="AW577" s="116" t="s">
        <v>209</v>
      </c>
      <c r="AX577" s="116" t="s">
        <v>69</v>
      </c>
      <c r="AY577" s="116" t="s">
        <v>254</v>
      </c>
    </row>
    <row r="578" spans="2:51" s="6" customFormat="1" ht="15.75" customHeight="1">
      <c r="B578" s="114"/>
      <c r="E578" s="116"/>
      <c r="F578" s="261" t="s">
        <v>565</v>
      </c>
      <c r="G578" s="262"/>
      <c r="H578" s="262"/>
      <c r="I578" s="262"/>
      <c r="K578" s="117">
        <v>-150.12</v>
      </c>
      <c r="S578" s="114"/>
      <c r="T578" s="118"/>
      <c r="AA578" s="119"/>
      <c r="AT578" s="116" t="s">
        <v>263</v>
      </c>
      <c r="AU578" s="116" t="s">
        <v>77</v>
      </c>
      <c r="AV578" s="116" t="s">
        <v>77</v>
      </c>
      <c r="AW578" s="116" t="s">
        <v>209</v>
      </c>
      <c r="AX578" s="116" t="s">
        <v>69</v>
      </c>
      <c r="AY578" s="116" t="s">
        <v>254</v>
      </c>
    </row>
    <row r="579" spans="2:51" s="6" customFormat="1" ht="15.75" customHeight="1">
      <c r="B579" s="120"/>
      <c r="E579" s="121"/>
      <c r="F579" s="263" t="s">
        <v>507</v>
      </c>
      <c r="G579" s="264"/>
      <c r="H579" s="264"/>
      <c r="I579" s="264"/>
      <c r="K579" s="122">
        <v>284.351</v>
      </c>
      <c r="S579" s="120"/>
      <c r="T579" s="123"/>
      <c r="AA579" s="124"/>
      <c r="AT579" s="121" t="s">
        <v>263</v>
      </c>
      <c r="AU579" s="121" t="s">
        <v>77</v>
      </c>
      <c r="AV579" s="121" t="s">
        <v>265</v>
      </c>
      <c r="AW579" s="121" t="s">
        <v>209</v>
      </c>
      <c r="AX579" s="121" t="s">
        <v>69</v>
      </c>
      <c r="AY579" s="121" t="s">
        <v>254</v>
      </c>
    </row>
    <row r="580" spans="2:51" s="6" customFormat="1" ht="15.75" customHeight="1">
      <c r="B580" s="114"/>
      <c r="E580" s="116"/>
      <c r="F580" s="261" t="s">
        <v>776</v>
      </c>
      <c r="G580" s="262"/>
      <c r="H580" s="262"/>
      <c r="I580" s="262"/>
      <c r="K580" s="117">
        <v>129.6</v>
      </c>
      <c r="S580" s="114"/>
      <c r="T580" s="118"/>
      <c r="AA580" s="119"/>
      <c r="AT580" s="116" t="s">
        <v>263</v>
      </c>
      <c r="AU580" s="116" t="s">
        <v>77</v>
      </c>
      <c r="AV580" s="116" t="s">
        <v>77</v>
      </c>
      <c r="AW580" s="116" t="s">
        <v>209</v>
      </c>
      <c r="AX580" s="116" t="s">
        <v>69</v>
      </c>
      <c r="AY580" s="116" t="s">
        <v>254</v>
      </c>
    </row>
    <row r="581" spans="2:51" s="6" customFormat="1" ht="15.75" customHeight="1">
      <c r="B581" s="114"/>
      <c r="E581" s="116"/>
      <c r="F581" s="261" t="s">
        <v>366</v>
      </c>
      <c r="G581" s="262"/>
      <c r="H581" s="262"/>
      <c r="I581" s="262"/>
      <c r="K581" s="117">
        <v>122.4</v>
      </c>
      <c r="S581" s="114"/>
      <c r="T581" s="118"/>
      <c r="AA581" s="119"/>
      <c r="AT581" s="116" t="s">
        <v>263</v>
      </c>
      <c r="AU581" s="116" t="s">
        <v>77</v>
      </c>
      <c r="AV581" s="116" t="s">
        <v>77</v>
      </c>
      <c r="AW581" s="116" t="s">
        <v>209</v>
      </c>
      <c r="AX581" s="116" t="s">
        <v>69</v>
      </c>
      <c r="AY581" s="116" t="s">
        <v>254</v>
      </c>
    </row>
    <row r="582" spans="2:51" s="6" customFormat="1" ht="27" customHeight="1">
      <c r="B582" s="120"/>
      <c r="E582" s="121"/>
      <c r="F582" s="263" t="s">
        <v>777</v>
      </c>
      <c r="G582" s="264"/>
      <c r="H582" s="264"/>
      <c r="I582" s="264"/>
      <c r="K582" s="122">
        <v>252</v>
      </c>
      <c r="S582" s="120"/>
      <c r="T582" s="123"/>
      <c r="AA582" s="124"/>
      <c r="AT582" s="121" t="s">
        <v>263</v>
      </c>
      <c r="AU582" s="121" t="s">
        <v>77</v>
      </c>
      <c r="AV582" s="121" t="s">
        <v>265</v>
      </c>
      <c r="AW582" s="121" t="s">
        <v>209</v>
      </c>
      <c r="AX582" s="121" t="s">
        <v>69</v>
      </c>
      <c r="AY582" s="121" t="s">
        <v>254</v>
      </c>
    </row>
    <row r="583" spans="2:51" s="6" customFormat="1" ht="15.75" customHeight="1">
      <c r="B583" s="114"/>
      <c r="E583" s="116"/>
      <c r="F583" s="261" t="s">
        <v>778</v>
      </c>
      <c r="G583" s="262"/>
      <c r="H583" s="262"/>
      <c r="I583" s="262"/>
      <c r="K583" s="117">
        <v>208.08</v>
      </c>
      <c r="S583" s="114"/>
      <c r="T583" s="118"/>
      <c r="AA583" s="119"/>
      <c r="AT583" s="116" t="s">
        <v>263</v>
      </c>
      <c r="AU583" s="116" t="s">
        <v>77</v>
      </c>
      <c r="AV583" s="116" t="s">
        <v>77</v>
      </c>
      <c r="AW583" s="116" t="s">
        <v>209</v>
      </c>
      <c r="AX583" s="116" t="s">
        <v>69</v>
      </c>
      <c r="AY583" s="116" t="s">
        <v>254</v>
      </c>
    </row>
    <row r="584" spans="2:51" s="6" customFormat="1" ht="15.75" customHeight="1">
      <c r="B584" s="120"/>
      <c r="E584" s="121"/>
      <c r="F584" s="263" t="s">
        <v>439</v>
      </c>
      <c r="G584" s="264"/>
      <c r="H584" s="264"/>
      <c r="I584" s="264"/>
      <c r="K584" s="122">
        <v>208.08</v>
      </c>
      <c r="S584" s="120"/>
      <c r="T584" s="123"/>
      <c r="AA584" s="124"/>
      <c r="AT584" s="121" t="s">
        <v>263</v>
      </c>
      <c r="AU584" s="121" t="s">
        <v>77</v>
      </c>
      <c r="AV584" s="121" t="s">
        <v>265</v>
      </c>
      <c r="AW584" s="121" t="s">
        <v>209</v>
      </c>
      <c r="AX584" s="121" t="s">
        <v>69</v>
      </c>
      <c r="AY584" s="121" t="s">
        <v>254</v>
      </c>
    </row>
    <row r="585" spans="2:51" s="6" customFormat="1" ht="15.75" customHeight="1">
      <c r="B585" s="114"/>
      <c r="E585" s="116"/>
      <c r="F585" s="261" t="s">
        <v>779</v>
      </c>
      <c r="G585" s="262"/>
      <c r="H585" s="262"/>
      <c r="I585" s="262"/>
      <c r="K585" s="117">
        <v>8.925</v>
      </c>
      <c r="S585" s="114"/>
      <c r="T585" s="118"/>
      <c r="AA585" s="119"/>
      <c r="AT585" s="116" t="s">
        <v>263</v>
      </c>
      <c r="AU585" s="116" t="s">
        <v>77</v>
      </c>
      <c r="AV585" s="116" t="s">
        <v>77</v>
      </c>
      <c r="AW585" s="116" t="s">
        <v>209</v>
      </c>
      <c r="AX585" s="116" t="s">
        <v>69</v>
      </c>
      <c r="AY585" s="116" t="s">
        <v>254</v>
      </c>
    </row>
    <row r="586" spans="2:51" s="6" customFormat="1" ht="15.75" customHeight="1">
      <c r="B586" s="114"/>
      <c r="E586" s="116"/>
      <c r="F586" s="261" t="s">
        <v>567</v>
      </c>
      <c r="G586" s="262"/>
      <c r="H586" s="262"/>
      <c r="I586" s="262"/>
      <c r="K586" s="117">
        <v>-1.26</v>
      </c>
      <c r="S586" s="114"/>
      <c r="T586" s="118"/>
      <c r="AA586" s="119"/>
      <c r="AT586" s="116" t="s">
        <v>263</v>
      </c>
      <c r="AU586" s="116" t="s">
        <v>77</v>
      </c>
      <c r="AV586" s="116" t="s">
        <v>77</v>
      </c>
      <c r="AW586" s="116" t="s">
        <v>209</v>
      </c>
      <c r="AX586" s="116" t="s">
        <v>69</v>
      </c>
      <c r="AY586" s="116" t="s">
        <v>254</v>
      </c>
    </row>
    <row r="587" spans="2:51" s="6" customFormat="1" ht="15.75" customHeight="1">
      <c r="B587" s="114"/>
      <c r="E587" s="116"/>
      <c r="F587" s="261" t="s">
        <v>780</v>
      </c>
      <c r="G587" s="262"/>
      <c r="H587" s="262"/>
      <c r="I587" s="262"/>
      <c r="K587" s="117">
        <v>11.71</v>
      </c>
      <c r="S587" s="114"/>
      <c r="T587" s="118"/>
      <c r="AA587" s="119"/>
      <c r="AT587" s="116" t="s">
        <v>263</v>
      </c>
      <c r="AU587" s="116" t="s">
        <v>77</v>
      </c>
      <c r="AV587" s="116" t="s">
        <v>77</v>
      </c>
      <c r="AW587" s="116" t="s">
        <v>209</v>
      </c>
      <c r="AX587" s="116" t="s">
        <v>69</v>
      </c>
      <c r="AY587" s="116" t="s">
        <v>254</v>
      </c>
    </row>
    <row r="588" spans="2:51" s="6" customFormat="1" ht="15.75" customHeight="1">
      <c r="B588" s="120"/>
      <c r="E588" s="121"/>
      <c r="F588" s="263" t="s">
        <v>478</v>
      </c>
      <c r="G588" s="264"/>
      <c r="H588" s="264"/>
      <c r="I588" s="264"/>
      <c r="K588" s="122">
        <v>19.375</v>
      </c>
      <c r="S588" s="120"/>
      <c r="T588" s="123"/>
      <c r="AA588" s="124"/>
      <c r="AT588" s="121" t="s">
        <v>263</v>
      </c>
      <c r="AU588" s="121" t="s">
        <v>77</v>
      </c>
      <c r="AV588" s="121" t="s">
        <v>265</v>
      </c>
      <c r="AW588" s="121" t="s">
        <v>209</v>
      </c>
      <c r="AX588" s="121" t="s">
        <v>69</v>
      </c>
      <c r="AY588" s="121" t="s">
        <v>254</v>
      </c>
    </row>
    <row r="589" spans="2:51" s="6" customFormat="1" ht="15.75" customHeight="1">
      <c r="B589" s="114"/>
      <c r="E589" s="116"/>
      <c r="F589" s="261" t="s">
        <v>579</v>
      </c>
      <c r="G589" s="262"/>
      <c r="H589" s="262"/>
      <c r="I589" s="262"/>
      <c r="K589" s="117">
        <v>2.68</v>
      </c>
      <c r="S589" s="114"/>
      <c r="T589" s="118"/>
      <c r="AA589" s="119"/>
      <c r="AT589" s="116" t="s">
        <v>263</v>
      </c>
      <c r="AU589" s="116" t="s">
        <v>77</v>
      </c>
      <c r="AV589" s="116" t="s">
        <v>77</v>
      </c>
      <c r="AW589" s="116" t="s">
        <v>209</v>
      </c>
      <c r="AX589" s="116" t="s">
        <v>69</v>
      </c>
      <c r="AY589" s="116" t="s">
        <v>254</v>
      </c>
    </row>
    <row r="590" spans="2:51" s="6" customFormat="1" ht="15.75" customHeight="1">
      <c r="B590" s="114"/>
      <c r="E590" s="116"/>
      <c r="F590" s="261" t="s">
        <v>368</v>
      </c>
      <c r="G590" s="262"/>
      <c r="H590" s="262"/>
      <c r="I590" s="262"/>
      <c r="K590" s="117">
        <v>5.1</v>
      </c>
      <c r="S590" s="114"/>
      <c r="T590" s="118"/>
      <c r="AA590" s="119"/>
      <c r="AT590" s="116" t="s">
        <v>263</v>
      </c>
      <c r="AU590" s="116" t="s">
        <v>77</v>
      </c>
      <c r="AV590" s="116" t="s">
        <v>77</v>
      </c>
      <c r="AW590" s="116" t="s">
        <v>209</v>
      </c>
      <c r="AX590" s="116" t="s">
        <v>69</v>
      </c>
      <c r="AY590" s="116" t="s">
        <v>254</v>
      </c>
    </row>
    <row r="591" spans="2:51" s="6" customFormat="1" ht="27" customHeight="1">
      <c r="B591" s="120"/>
      <c r="E591" s="121"/>
      <c r="F591" s="263" t="s">
        <v>672</v>
      </c>
      <c r="G591" s="264"/>
      <c r="H591" s="264"/>
      <c r="I591" s="264"/>
      <c r="K591" s="122">
        <v>7.78</v>
      </c>
      <c r="S591" s="120"/>
      <c r="T591" s="123"/>
      <c r="AA591" s="124"/>
      <c r="AT591" s="121" t="s">
        <v>263</v>
      </c>
      <c r="AU591" s="121" t="s">
        <v>77</v>
      </c>
      <c r="AV591" s="121" t="s">
        <v>265</v>
      </c>
      <c r="AW591" s="121" t="s">
        <v>209</v>
      </c>
      <c r="AX591" s="121" t="s">
        <v>69</v>
      </c>
      <c r="AY591" s="121" t="s">
        <v>254</v>
      </c>
    </row>
    <row r="592" spans="2:51" s="6" customFormat="1" ht="15.75" customHeight="1">
      <c r="B592" s="114"/>
      <c r="E592" s="116"/>
      <c r="F592" s="261" t="s">
        <v>781</v>
      </c>
      <c r="G592" s="262"/>
      <c r="H592" s="262"/>
      <c r="I592" s="262"/>
      <c r="K592" s="117">
        <v>190.349</v>
      </c>
      <c r="S592" s="114"/>
      <c r="T592" s="118"/>
      <c r="AA592" s="119"/>
      <c r="AT592" s="116" t="s">
        <v>263</v>
      </c>
      <c r="AU592" s="116" t="s">
        <v>77</v>
      </c>
      <c r="AV592" s="116" t="s">
        <v>77</v>
      </c>
      <c r="AW592" s="116" t="s">
        <v>209</v>
      </c>
      <c r="AX592" s="116" t="s">
        <v>69</v>
      </c>
      <c r="AY592" s="116" t="s">
        <v>254</v>
      </c>
    </row>
    <row r="593" spans="2:51" s="6" customFormat="1" ht="15.75" customHeight="1">
      <c r="B593" s="114"/>
      <c r="E593" s="116"/>
      <c r="F593" s="261" t="s">
        <v>509</v>
      </c>
      <c r="G593" s="262"/>
      <c r="H593" s="262"/>
      <c r="I593" s="262"/>
      <c r="K593" s="117">
        <v>-9.6</v>
      </c>
      <c r="S593" s="114"/>
      <c r="T593" s="118"/>
      <c r="AA593" s="119"/>
      <c r="AT593" s="116" t="s">
        <v>263</v>
      </c>
      <c r="AU593" s="116" t="s">
        <v>77</v>
      </c>
      <c r="AV593" s="116" t="s">
        <v>77</v>
      </c>
      <c r="AW593" s="116" t="s">
        <v>209</v>
      </c>
      <c r="AX593" s="116" t="s">
        <v>69</v>
      </c>
      <c r="AY593" s="116" t="s">
        <v>254</v>
      </c>
    </row>
    <row r="594" spans="2:51" s="6" customFormat="1" ht="15.75" customHeight="1">
      <c r="B594" s="114"/>
      <c r="E594" s="116"/>
      <c r="F594" s="261" t="s">
        <v>571</v>
      </c>
      <c r="G594" s="262"/>
      <c r="H594" s="262"/>
      <c r="I594" s="262"/>
      <c r="K594" s="117">
        <v>-16.68</v>
      </c>
      <c r="S594" s="114"/>
      <c r="T594" s="118"/>
      <c r="AA594" s="119"/>
      <c r="AT594" s="116" t="s">
        <v>263</v>
      </c>
      <c r="AU594" s="116" t="s">
        <v>77</v>
      </c>
      <c r="AV594" s="116" t="s">
        <v>77</v>
      </c>
      <c r="AW594" s="116" t="s">
        <v>209</v>
      </c>
      <c r="AX594" s="116" t="s">
        <v>69</v>
      </c>
      <c r="AY594" s="116" t="s">
        <v>254</v>
      </c>
    </row>
    <row r="595" spans="2:51" s="6" customFormat="1" ht="15.75" customHeight="1">
      <c r="B595" s="120"/>
      <c r="E595" s="121"/>
      <c r="F595" s="263" t="s">
        <v>510</v>
      </c>
      <c r="G595" s="264"/>
      <c r="H595" s="264"/>
      <c r="I595" s="264"/>
      <c r="K595" s="122">
        <v>164.069</v>
      </c>
      <c r="S595" s="120"/>
      <c r="T595" s="123"/>
      <c r="AA595" s="124"/>
      <c r="AT595" s="121" t="s">
        <v>263</v>
      </c>
      <c r="AU595" s="121" t="s">
        <v>77</v>
      </c>
      <c r="AV595" s="121" t="s">
        <v>265</v>
      </c>
      <c r="AW595" s="121" t="s">
        <v>209</v>
      </c>
      <c r="AX595" s="121" t="s">
        <v>69</v>
      </c>
      <c r="AY595" s="121" t="s">
        <v>254</v>
      </c>
    </row>
    <row r="596" spans="2:51" s="6" customFormat="1" ht="15.75" customHeight="1">
      <c r="B596" s="114"/>
      <c r="E596" s="116"/>
      <c r="F596" s="261" t="s">
        <v>782</v>
      </c>
      <c r="G596" s="262"/>
      <c r="H596" s="262"/>
      <c r="I596" s="262"/>
      <c r="K596" s="117">
        <v>21.6</v>
      </c>
      <c r="S596" s="114"/>
      <c r="T596" s="118"/>
      <c r="AA596" s="119"/>
      <c r="AT596" s="116" t="s">
        <v>263</v>
      </c>
      <c r="AU596" s="116" t="s">
        <v>77</v>
      </c>
      <c r="AV596" s="116" t="s">
        <v>77</v>
      </c>
      <c r="AW596" s="116" t="s">
        <v>209</v>
      </c>
      <c r="AX596" s="116" t="s">
        <v>69</v>
      </c>
      <c r="AY596" s="116" t="s">
        <v>254</v>
      </c>
    </row>
    <row r="597" spans="2:51" s="6" customFormat="1" ht="15.75" customHeight="1">
      <c r="B597" s="114"/>
      <c r="E597" s="116"/>
      <c r="F597" s="261" t="s">
        <v>370</v>
      </c>
      <c r="G597" s="262"/>
      <c r="H597" s="262"/>
      <c r="I597" s="262"/>
      <c r="K597" s="117">
        <v>20.4</v>
      </c>
      <c r="S597" s="114"/>
      <c r="T597" s="118"/>
      <c r="AA597" s="119"/>
      <c r="AT597" s="116" t="s">
        <v>263</v>
      </c>
      <c r="AU597" s="116" t="s">
        <v>77</v>
      </c>
      <c r="AV597" s="116" t="s">
        <v>77</v>
      </c>
      <c r="AW597" s="116" t="s">
        <v>209</v>
      </c>
      <c r="AX597" s="116" t="s">
        <v>69</v>
      </c>
      <c r="AY597" s="116" t="s">
        <v>254</v>
      </c>
    </row>
    <row r="598" spans="2:51" s="6" customFormat="1" ht="27" customHeight="1">
      <c r="B598" s="120"/>
      <c r="E598" s="121"/>
      <c r="F598" s="263" t="s">
        <v>783</v>
      </c>
      <c r="G598" s="264"/>
      <c r="H598" s="264"/>
      <c r="I598" s="264"/>
      <c r="K598" s="122">
        <v>42</v>
      </c>
      <c r="S598" s="120"/>
      <c r="T598" s="123"/>
      <c r="AA598" s="124"/>
      <c r="AT598" s="121" t="s">
        <v>263</v>
      </c>
      <c r="AU598" s="121" t="s">
        <v>77</v>
      </c>
      <c r="AV598" s="121" t="s">
        <v>265</v>
      </c>
      <c r="AW598" s="121" t="s">
        <v>209</v>
      </c>
      <c r="AX598" s="121" t="s">
        <v>69</v>
      </c>
      <c r="AY598" s="121" t="s">
        <v>254</v>
      </c>
    </row>
    <row r="599" spans="2:51" s="6" customFormat="1" ht="15.75" customHeight="1">
      <c r="B599" s="114"/>
      <c r="E599" s="116"/>
      <c r="F599" s="261" t="s">
        <v>784</v>
      </c>
      <c r="G599" s="262"/>
      <c r="H599" s="262"/>
      <c r="I599" s="262"/>
      <c r="K599" s="117">
        <v>34.68</v>
      </c>
      <c r="S599" s="114"/>
      <c r="T599" s="118"/>
      <c r="AA599" s="119"/>
      <c r="AT599" s="116" t="s">
        <v>263</v>
      </c>
      <c r="AU599" s="116" t="s">
        <v>77</v>
      </c>
      <c r="AV599" s="116" t="s">
        <v>77</v>
      </c>
      <c r="AW599" s="116" t="s">
        <v>209</v>
      </c>
      <c r="AX599" s="116" t="s">
        <v>69</v>
      </c>
      <c r="AY599" s="116" t="s">
        <v>254</v>
      </c>
    </row>
    <row r="600" spans="2:51" s="6" customFormat="1" ht="15.75" customHeight="1">
      <c r="B600" s="120"/>
      <c r="E600" s="121"/>
      <c r="F600" s="263" t="s">
        <v>441</v>
      </c>
      <c r="G600" s="264"/>
      <c r="H600" s="264"/>
      <c r="I600" s="264"/>
      <c r="K600" s="122">
        <v>34.68</v>
      </c>
      <c r="S600" s="120"/>
      <c r="T600" s="123"/>
      <c r="AA600" s="124"/>
      <c r="AT600" s="121" t="s">
        <v>263</v>
      </c>
      <c r="AU600" s="121" t="s">
        <v>77</v>
      </c>
      <c r="AV600" s="121" t="s">
        <v>265</v>
      </c>
      <c r="AW600" s="121" t="s">
        <v>209</v>
      </c>
      <c r="AX600" s="121" t="s">
        <v>69</v>
      </c>
      <c r="AY600" s="121" t="s">
        <v>254</v>
      </c>
    </row>
    <row r="601" spans="2:51" s="6" customFormat="1" ht="27" customHeight="1">
      <c r="B601" s="114"/>
      <c r="E601" s="116"/>
      <c r="F601" s="261" t="s">
        <v>572</v>
      </c>
      <c r="G601" s="262"/>
      <c r="H601" s="262"/>
      <c r="I601" s="262"/>
      <c r="K601" s="117">
        <v>32.757</v>
      </c>
      <c r="S601" s="114"/>
      <c r="T601" s="118"/>
      <c r="AA601" s="119"/>
      <c r="AT601" s="116" t="s">
        <v>263</v>
      </c>
      <c r="AU601" s="116" t="s">
        <v>77</v>
      </c>
      <c r="AV601" s="116" t="s">
        <v>77</v>
      </c>
      <c r="AW601" s="116" t="s">
        <v>209</v>
      </c>
      <c r="AX601" s="116" t="s">
        <v>69</v>
      </c>
      <c r="AY601" s="116" t="s">
        <v>254</v>
      </c>
    </row>
    <row r="602" spans="2:51" s="6" customFormat="1" ht="15.75" customHeight="1">
      <c r="B602" s="114"/>
      <c r="E602" s="116"/>
      <c r="F602" s="261" t="s">
        <v>573</v>
      </c>
      <c r="G602" s="262"/>
      <c r="H602" s="262"/>
      <c r="I602" s="262"/>
      <c r="K602" s="117">
        <v>-10.192</v>
      </c>
      <c r="S602" s="114"/>
      <c r="T602" s="118"/>
      <c r="AA602" s="119"/>
      <c r="AT602" s="116" t="s">
        <v>263</v>
      </c>
      <c r="AU602" s="116" t="s">
        <v>77</v>
      </c>
      <c r="AV602" s="116" t="s">
        <v>77</v>
      </c>
      <c r="AW602" s="116" t="s">
        <v>209</v>
      </c>
      <c r="AX602" s="116" t="s">
        <v>69</v>
      </c>
      <c r="AY602" s="116" t="s">
        <v>254</v>
      </c>
    </row>
    <row r="603" spans="2:51" s="6" customFormat="1" ht="15.75" customHeight="1">
      <c r="B603" s="120"/>
      <c r="E603" s="121"/>
      <c r="F603" s="263" t="s">
        <v>536</v>
      </c>
      <c r="G603" s="264"/>
      <c r="H603" s="264"/>
      <c r="I603" s="264"/>
      <c r="K603" s="122">
        <v>22.565</v>
      </c>
      <c r="S603" s="120"/>
      <c r="T603" s="123"/>
      <c r="AA603" s="124"/>
      <c r="AT603" s="121" t="s">
        <v>263</v>
      </c>
      <c r="AU603" s="121" t="s">
        <v>77</v>
      </c>
      <c r="AV603" s="121" t="s">
        <v>265</v>
      </c>
      <c r="AW603" s="121" t="s">
        <v>209</v>
      </c>
      <c r="AX603" s="121" t="s">
        <v>69</v>
      </c>
      <c r="AY603" s="121" t="s">
        <v>254</v>
      </c>
    </row>
    <row r="604" spans="2:51" s="6" customFormat="1" ht="15.75" customHeight="1">
      <c r="B604" s="114"/>
      <c r="E604" s="116"/>
      <c r="F604" s="261" t="s">
        <v>785</v>
      </c>
      <c r="G604" s="262"/>
      <c r="H604" s="262"/>
      <c r="I604" s="262"/>
      <c r="K604" s="117">
        <v>186.956</v>
      </c>
      <c r="S604" s="114"/>
      <c r="T604" s="118"/>
      <c r="AA604" s="119"/>
      <c r="AT604" s="116" t="s">
        <v>263</v>
      </c>
      <c r="AU604" s="116" t="s">
        <v>77</v>
      </c>
      <c r="AV604" s="116" t="s">
        <v>77</v>
      </c>
      <c r="AW604" s="116" t="s">
        <v>209</v>
      </c>
      <c r="AX604" s="116" t="s">
        <v>69</v>
      </c>
      <c r="AY604" s="116" t="s">
        <v>254</v>
      </c>
    </row>
    <row r="605" spans="2:51" s="6" customFormat="1" ht="15.75" customHeight="1">
      <c r="B605" s="114"/>
      <c r="E605" s="116"/>
      <c r="F605" s="261" t="s">
        <v>382</v>
      </c>
      <c r="G605" s="262"/>
      <c r="H605" s="262"/>
      <c r="I605" s="262"/>
      <c r="K605" s="117">
        <v>0.945</v>
      </c>
      <c r="S605" s="114"/>
      <c r="T605" s="118"/>
      <c r="AA605" s="119"/>
      <c r="AT605" s="116" t="s">
        <v>263</v>
      </c>
      <c r="AU605" s="116" t="s">
        <v>77</v>
      </c>
      <c r="AV605" s="116" t="s">
        <v>77</v>
      </c>
      <c r="AW605" s="116" t="s">
        <v>209</v>
      </c>
      <c r="AX605" s="116" t="s">
        <v>69</v>
      </c>
      <c r="AY605" s="116" t="s">
        <v>254</v>
      </c>
    </row>
    <row r="606" spans="2:51" s="6" customFormat="1" ht="15.75" customHeight="1">
      <c r="B606" s="114"/>
      <c r="E606" s="116"/>
      <c r="F606" s="261" t="s">
        <v>512</v>
      </c>
      <c r="G606" s="262"/>
      <c r="H606" s="262"/>
      <c r="I606" s="262"/>
      <c r="K606" s="117">
        <v>-2.122</v>
      </c>
      <c r="S606" s="114"/>
      <c r="T606" s="118"/>
      <c r="AA606" s="119"/>
      <c r="AT606" s="116" t="s">
        <v>263</v>
      </c>
      <c r="AU606" s="116" t="s">
        <v>77</v>
      </c>
      <c r="AV606" s="116" t="s">
        <v>77</v>
      </c>
      <c r="AW606" s="116" t="s">
        <v>209</v>
      </c>
      <c r="AX606" s="116" t="s">
        <v>69</v>
      </c>
      <c r="AY606" s="116" t="s">
        <v>254</v>
      </c>
    </row>
    <row r="607" spans="2:51" s="6" customFormat="1" ht="15.75" customHeight="1">
      <c r="B607" s="114"/>
      <c r="E607" s="116"/>
      <c r="F607" s="261" t="s">
        <v>513</v>
      </c>
      <c r="G607" s="262"/>
      <c r="H607" s="262"/>
      <c r="I607" s="262"/>
      <c r="K607" s="117">
        <v>-7.2</v>
      </c>
      <c r="S607" s="114"/>
      <c r="T607" s="118"/>
      <c r="AA607" s="119"/>
      <c r="AT607" s="116" t="s">
        <v>263</v>
      </c>
      <c r="AU607" s="116" t="s">
        <v>77</v>
      </c>
      <c r="AV607" s="116" t="s">
        <v>77</v>
      </c>
      <c r="AW607" s="116" t="s">
        <v>209</v>
      </c>
      <c r="AX607" s="116" t="s">
        <v>69</v>
      </c>
      <c r="AY607" s="116" t="s">
        <v>254</v>
      </c>
    </row>
    <row r="608" spans="2:51" s="6" customFormat="1" ht="15.75" customHeight="1">
      <c r="B608" s="120"/>
      <c r="E608" s="121"/>
      <c r="F608" s="263" t="s">
        <v>383</v>
      </c>
      <c r="G608" s="264"/>
      <c r="H608" s="264"/>
      <c r="I608" s="264"/>
      <c r="K608" s="122">
        <v>178.579</v>
      </c>
      <c r="S608" s="120"/>
      <c r="T608" s="123"/>
      <c r="AA608" s="124"/>
      <c r="AT608" s="121" t="s">
        <v>263</v>
      </c>
      <c r="AU608" s="121" t="s">
        <v>77</v>
      </c>
      <c r="AV608" s="121" t="s">
        <v>265</v>
      </c>
      <c r="AW608" s="121" t="s">
        <v>209</v>
      </c>
      <c r="AX608" s="121" t="s">
        <v>69</v>
      </c>
      <c r="AY608" s="121" t="s">
        <v>254</v>
      </c>
    </row>
    <row r="609" spans="2:51" s="6" customFormat="1" ht="15.75" customHeight="1">
      <c r="B609" s="114"/>
      <c r="E609" s="116"/>
      <c r="F609" s="261" t="s">
        <v>461</v>
      </c>
      <c r="G609" s="262"/>
      <c r="H609" s="262"/>
      <c r="I609" s="262"/>
      <c r="K609" s="117">
        <v>42.72</v>
      </c>
      <c r="S609" s="114"/>
      <c r="T609" s="118"/>
      <c r="AA609" s="119"/>
      <c r="AT609" s="116" t="s">
        <v>263</v>
      </c>
      <c r="AU609" s="116" t="s">
        <v>77</v>
      </c>
      <c r="AV609" s="116" t="s">
        <v>77</v>
      </c>
      <c r="AW609" s="116" t="s">
        <v>209</v>
      </c>
      <c r="AX609" s="116" t="s">
        <v>69</v>
      </c>
      <c r="AY609" s="116" t="s">
        <v>254</v>
      </c>
    </row>
    <row r="610" spans="2:51" s="6" customFormat="1" ht="15.75" customHeight="1">
      <c r="B610" s="114"/>
      <c r="E610" s="116"/>
      <c r="F610" s="261" t="s">
        <v>462</v>
      </c>
      <c r="G610" s="262"/>
      <c r="H610" s="262"/>
      <c r="I610" s="262"/>
      <c r="K610" s="117">
        <v>-1.62</v>
      </c>
      <c r="S610" s="114"/>
      <c r="T610" s="118"/>
      <c r="AA610" s="119"/>
      <c r="AT610" s="116" t="s">
        <v>263</v>
      </c>
      <c r="AU610" s="116" t="s">
        <v>77</v>
      </c>
      <c r="AV610" s="116" t="s">
        <v>77</v>
      </c>
      <c r="AW610" s="116" t="s">
        <v>209</v>
      </c>
      <c r="AX610" s="116" t="s">
        <v>69</v>
      </c>
      <c r="AY610" s="116" t="s">
        <v>254</v>
      </c>
    </row>
    <row r="611" spans="2:51" s="6" customFormat="1" ht="15.75" customHeight="1">
      <c r="B611" s="120"/>
      <c r="E611" s="121"/>
      <c r="F611" s="263" t="s">
        <v>463</v>
      </c>
      <c r="G611" s="264"/>
      <c r="H611" s="264"/>
      <c r="I611" s="264"/>
      <c r="K611" s="122">
        <v>41.1</v>
      </c>
      <c r="S611" s="120"/>
      <c r="T611" s="123"/>
      <c r="AA611" s="124"/>
      <c r="AT611" s="121" t="s">
        <v>263</v>
      </c>
      <c r="AU611" s="121" t="s">
        <v>77</v>
      </c>
      <c r="AV611" s="121" t="s">
        <v>265</v>
      </c>
      <c r="AW611" s="121" t="s">
        <v>209</v>
      </c>
      <c r="AX611" s="121" t="s">
        <v>69</v>
      </c>
      <c r="AY611" s="121" t="s">
        <v>254</v>
      </c>
    </row>
    <row r="612" spans="2:51" s="6" customFormat="1" ht="15.75" customHeight="1">
      <c r="B612" s="114"/>
      <c r="E612" s="116"/>
      <c r="F612" s="261" t="s">
        <v>786</v>
      </c>
      <c r="G612" s="262"/>
      <c r="H612" s="262"/>
      <c r="I612" s="262"/>
      <c r="K612" s="117">
        <v>16.303</v>
      </c>
      <c r="S612" s="114"/>
      <c r="T612" s="118"/>
      <c r="AA612" s="119"/>
      <c r="AT612" s="116" t="s">
        <v>263</v>
      </c>
      <c r="AU612" s="116" t="s">
        <v>77</v>
      </c>
      <c r="AV612" s="116" t="s">
        <v>77</v>
      </c>
      <c r="AW612" s="116" t="s">
        <v>209</v>
      </c>
      <c r="AX612" s="116" t="s">
        <v>69</v>
      </c>
      <c r="AY612" s="116" t="s">
        <v>254</v>
      </c>
    </row>
    <row r="613" spans="2:51" s="6" customFormat="1" ht="15.75" customHeight="1">
      <c r="B613" s="120"/>
      <c r="E613" s="121"/>
      <c r="F613" s="263" t="s">
        <v>787</v>
      </c>
      <c r="G613" s="264"/>
      <c r="H613" s="264"/>
      <c r="I613" s="264"/>
      <c r="K613" s="122">
        <v>16.303</v>
      </c>
      <c r="S613" s="120"/>
      <c r="T613" s="123"/>
      <c r="AA613" s="124"/>
      <c r="AT613" s="121" t="s">
        <v>263</v>
      </c>
      <c r="AU613" s="121" t="s">
        <v>77</v>
      </c>
      <c r="AV613" s="121" t="s">
        <v>265</v>
      </c>
      <c r="AW613" s="121" t="s">
        <v>209</v>
      </c>
      <c r="AX613" s="121" t="s">
        <v>69</v>
      </c>
      <c r="AY613" s="121" t="s">
        <v>254</v>
      </c>
    </row>
    <row r="614" spans="2:51" s="6" customFormat="1" ht="15.75" customHeight="1">
      <c r="B614" s="114"/>
      <c r="E614" s="116"/>
      <c r="F614" s="261" t="s">
        <v>788</v>
      </c>
      <c r="G614" s="262"/>
      <c r="H614" s="262"/>
      <c r="I614" s="262"/>
      <c r="K614" s="117">
        <v>7.62</v>
      </c>
      <c r="S614" s="114"/>
      <c r="T614" s="118"/>
      <c r="AA614" s="119"/>
      <c r="AT614" s="116" t="s">
        <v>263</v>
      </c>
      <c r="AU614" s="116" t="s">
        <v>77</v>
      </c>
      <c r="AV614" s="116" t="s">
        <v>77</v>
      </c>
      <c r="AW614" s="116" t="s">
        <v>209</v>
      </c>
      <c r="AX614" s="116" t="s">
        <v>69</v>
      </c>
      <c r="AY614" s="116" t="s">
        <v>254</v>
      </c>
    </row>
    <row r="615" spans="2:51" s="6" customFormat="1" ht="15.75" customHeight="1">
      <c r="B615" s="120"/>
      <c r="E615" s="121"/>
      <c r="F615" s="263" t="s">
        <v>789</v>
      </c>
      <c r="G615" s="264"/>
      <c r="H615" s="264"/>
      <c r="I615" s="264"/>
      <c r="K615" s="122">
        <v>7.62</v>
      </c>
      <c r="S615" s="120"/>
      <c r="T615" s="123"/>
      <c r="AA615" s="124"/>
      <c r="AT615" s="121" t="s">
        <v>263</v>
      </c>
      <c r="AU615" s="121" t="s">
        <v>77</v>
      </c>
      <c r="AV615" s="121" t="s">
        <v>265</v>
      </c>
      <c r="AW615" s="121" t="s">
        <v>209</v>
      </c>
      <c r="AX615" s="121" t="s">
        <v>69</v>
      </c>
      <c r="AY615" s="121" t="s">
        <v>254</v>
      </c>
    </row>
    <row r="616" spans="2:51" s="6" customFormat="1" ht="15.75" customHeight="1">
      <c r="B616" s="129"/>
      <c r="E616" s="130" t="s">
        <v>81</v>
      </c>
      <c r="F616" s="269" t="s">
        <v>442</v>
      </c>
      <c r="G616" s="270"/>
      <c r="H616" s="270"/>
      <c r="I616" s="270"/>
      <c r="K616" s="131">
        <v>1876.019</v>
      </c>
      <c r="S616" s="129"/>
      <c r="T616" s="132"/>
      <c r="AA616" s="133"/>
      <c r="AT616" s="130" t="s">
        <v>263</v>
      </c>
      <c r="AU616" s="130" t="s">
        <v>77</v>
      </c>
      <c r="AV616" s="130" t="s">
        <v>260</v>
      </c>
      <c r="AW616" s="130" t="s">
        <v>209</v>
      </c>
      <c r="AX616" s="130" t="s">
        <v>9</v>
      </c>
      <c r="AY616" s="130" t="s">
        <v>254</v>
      </c>
    </row>
    <row r="617" spans="2:65" s="6" customFormat="1" ht="27" customHeight="1">
      <c r="B617" s="21"/>
      <c r="C617" s="104" t="s">
        <v>790</v>
      </c>
      <c r="D617" s="104" t="s">
        <v>255</v>
      </c>
      <c r="E617" s="105" t="s">
        <v>791</v>
      </c>
      <c r="F617" s="257" t="s">
        <v>792</v>
      </c>
      <c r="G617" s="258"/>
      <c r="H617" s="258"/>
      <c r="I617" s="258"/>
      <c r="J617" s="107" t="s">
        <v>268</v>
      </c>
      <c r="K617" s="108">
        <v>0.071</v>
      </c>
      <c r="L617" s="259"/>
      <c r="M617" s="258"/>
      <c r="N617" s="260">
        <f>ROUND($L$617*$K$617,0)</f>
        <v>0</v>
      </c>
      <c r="O617" s="258"/>
      <c r="P617" s="258"/>
      <c r="Q617" s="258"/>
      <c r="R617" s="106"/>
      <c r="S617" s="21"/>
      <c r="T617" s="109"/>
      <c r="U617" s="110" t="s">
        <v>39</v>
      </c>
      <c r="X617" s="111">
        <v>2.234</v>
      </c>
      <c r="Y617" s="111">
        <f>$X$617*$K$617</f>
        <v>0.15861399999999998</v>
      </c>
      <c r="Z617" s="111">
        <v>0</v>
      </c>
      <c r="AA617" s="112">
        <f>$Z$617*$K$617</f>
        <v>0</v>
      </c>
      <c r="AR617" s="73" t="s">
        <v>260</v>
      </c>
      <c r="AT617" s="73" t="s">
        <v>255</v>
      </c>
      <c r="AU617" s="73" t="s">
        <v>77</v>
      </c>
      <c r="AY617" s="6" t="s">
        <v>254</v>
      </c>
      <c r="BE617" s="113">
        <f>IF($U$617="základní",$N$617,0)</f>
        <v>0</v>
      </c>
      <c r="BF617" s="113">
        <f>IF($U$617="snížená",$N$617,0)</f>
        <v>0</v>
      </c>
      <c r="BG617" s="113">
        <f>IF($U$617="zákl. přenesená",$N$617,0)</f>
        <v>0</v>
      </c>
      <c r="BH617" s="113">
        <f>IF($U$617="sníž. přenesená",$N$617,0)</f>
        <v>0</v>
      </c>
      <c r="BI617" s="113">
        <f>IF($U$617="nulová",$N$617,0)</f>
        <v>0</v>
      </c>
      <c r="BJ617" s="73" t="s">
        <v>9</v>
      </c>
      <c r="BK617" s="113">
        <f>ROUND($L$617*$K$617,0)</f>
        <v>0</v>
      </c>
      <c r="BL617" s="73" t="s">
        <v>260</v>
      </c>
      <c r="BM617" s="73" t="s">
        <v>793</v>
      </c>
    </row>
    <row r="618" spans="2:51" s="6" customFormat="1" ht="15.75" customHeight="1">
      <c r="B618" s="114"/>
      <c r="E618" s="115"/>
      <c r="F618" s="261" t="s">
        <v>794</v>
      </c>
      <c r="G618" s="262"/>
      <c r="H618" s="262"/>
      <c r="I618" s="262"/>
      <c r="K618" s="117">
        <v>0.071</v>
      </c>
      <c r="S618" s="114"/>
      <c r="T618" s="118"/>
      <c r="AA618" s="119"/>
      <c r="AT618" s="116" t="s">
        <v>263</v>
      </c>
      <c r="AU618" s="116" t="s">
        <v>77</v>
      </c>
      <c r="AV618" s="116" t="s">
        <v>77</v>
      </c>
      <c r="AW618" s="116" t="s">
        <v>209</v>
      </c>
      <c r="AX618" s="116" t="s">
        <v>9</v>
      </c>
      <c r="AY618" s="116" t="s">
        <v>254</v>
      </c>
    </row>
    <row r="619" spans="2:65" s="6" customFormat="1" ht="27" customHeight="1">
      <c r="B619" s="21"/>
      <c r="C619" s="104" t="s">
        <v>795</v>
      </c>
      <c r="D619" s="104" t="s">
        <v>255</v>
      </c>
      <c r="E619" s="105" t="s">
        <v>796</v>
      </c>
      <c r="F619" s="257" t="s">
        <v>797</v>
      </c>
      <c r="G619" s="258"/>
      <c r="H619" s="258"/>
      <c r="I619" s="258"/>
      <c r="J619" s="107" t="s">
        <v>258</v>
      </c>
      <c r="K619" s="108">
        <v>157.3</v>
      </c>
      <c r="L619" s="259"/>
      <c r="M619" s="258"/>
      <c r="N619" s="260">
        <f>ROUND($L$619*$K$619,0)</f>
        <v>0</v>
      </c>
      <c r="O619" s="258"/>
      <c r="P619" s="258"/>
      <c r="Q619" s="258"/>
      <c r="R619" s="106" t="s">
        <v>259</v>
      </c>
      <c r="S619" s="21"/>
      <c r="T619" s="109"/>
      <c r="U619" s="110" t="s">
        <v>39</v>
      </c>
      <c r="X619" s="111">
        <v>0.1117</v>
      </c>
      <c r="Y619" s="111">
        <f>$X$619*$K$619</f>
        <v>17.57041</v>
      </c>
      <c r="Z619" s="111">
        <v>0</v>
      </c>
      <c r="AA619" s="112">
        <f>$Z$619*$K$619</f>
        <v>0</v>
      </c>
      <c r="AR619" s="73" t="s">
        <v>260</v>
      </c>
      <c r="AT619" s="73" t="s">
        <v>255</v>
      </c>
      <c r="AU619" s="73" t="s">
        <v>77</v>
      </c>
      <c r="AY619" s="6" t="s">
        <v>254</v>
      </c>
      <c r="BE619" s="113">
        <f>IF($U$619="základní",$N$619,0)</f>
        <v>0</v>
      </c>
      <c r="BF619" s="113">
        <f>IF($U$619="snížená",$N$619,0)</f>
        <v>0</v>
      </c>
      <c r="BG619" s="113">
        <f>IF($U$619="zákl. přenesená",$N$619,0)</f>
        <v>0</v>
      </c>
      <c r="BH619" s="113">
        <f>IF($U$619="sníž. přenesená",$N$619,0)</f>
        <v>0</v>
      </c>
      <c r="BI619" s="113">
        <f>IF($U$619="nulová",$N$619,0)</f>
        <v>0</v>
      </c>
      <c r="BJ619" s="73" t="s">
        <v>9</v>
      </c>
      <c r="BK619" s="113">
        <f>ROUND($L$619*$K$619,0)</f>
        <v>0</v>
      </c>
      <c r="BL619" s="73" t="s">
        <v>260</v>
      </c>
      <c r="BM619" s="73" t="s">
        <v>798</v>
      </c>
    </row>
    <row r="620" spans="2:51" s="6" customFormat="1" ht="15.75" customHeight="1">
      <c r="B620" s="114"/>
      <c r="E620" s="115"/>
      <c r="F620" s="261" t="s">
        <v>163</v>
      </c>
      <c r="G620" s="262"/>
      <c r="H620" s="262"/>
      <c r="I620" s="262"/>
      <c r="K620" s="117">
        <v>157.3</v>
      </c>
      <c r="S620" s="114"/>
      <c r="T620" s="118"/>
      <c r="AA620" s="119"/>
      <c r="AT620" s="116" t="s">
        <v>263</v>
      </c>
      <c r="AU620" s="116" t="s">
        <v>77</v>
      </c>
      <c r="AV620" s="116" t="s">
        <v>77</v>
      </c>
      <c r="AW620" s="116" t="s">
        <v>209</v>
      </c>
      <c r="AX620" s="116" t="s">
        <v>9</v>
      </c>
      <c r="AY620" s="116" t="s">
        <v>254</v>
      </c>
    </row>
    <row r="621" spans="2:65" s="6" customFormat="1" ht="27" customHeight="1">
      <c r="B621" s="21"/>
      <c r="C621" s="104" t="s">
        <v>799</v>
      </c>
      <c r="D621" s="104" t="s">
        <v>255</v>
      </c>
      <c r="E621" s="105" t="s">
        <v>800</v>
      </c>
      <c r="F621" s="257" t="s">
        <v>801</v>
      </c>
      <c r="G621" s="258"/>
      <c r="H621" s="258"/>
      <c r="I621" s="258"/>
      <c r="J621" s="107" t="s">
        <v>258</v>
      </c>
      <c r="K621" s="108">
        <v>157.3</v>
      </c>
      <c r="L621" s="259"/>
      <c r="M621" s="258"/>
      <c r="N621" s="260">
        <f>ROUND($L$621*$K$621,0)</f>
        <v>0</v>
      </c>
      <c r="O621" s="258"/>
      <c r="P621" s="258"/>
      <c r="Q621" s="258"/>
      <c r="R621" s="106"/>
      <c r="S621" s="21"/>
      <c r="T621" s="109"/>
      <c r="U621" s="110" t="s">
        <v>39</v>
      </c>
      <c r="X621" s="111">
        <v>0.001139</v>
      </c>
      <c r="Y621" s="111">
        <f>$X$621*$K$621</f>
        <v>0.1791647</v>
      </c>
      <c r="Z621" s="111">
        <v>0</v>
      </c>
      <c r="AA621" s="112">
        <f>$Z$621*$K$621</f>
        <v>0</v>
      </c>
      <c r="AR621" s="73" t="s">
        <v>260</v>
      </c>
      <c r="AT621" s="73" t="s">
        <v>255</v>
      </c>
      <c r="AU621" s="73" t="s">
        <v>77</v>
      </c>
      <c r="AY621" s="6" t="s">
        <v>254</v>
      </c>
      <c r="BE621" s="113">
        <f>IF($U$621="základní",$N$621,0)</f>
        <v>0</v>
      </c>
      <c r="BF621" s="113">
        <f>IF($U$621="snížená",$N$621,0)</f>
        <v>0</v>
      </c>
      <c r="BG621" s="113">
        <f>IF($U$621="zákl. přenesená",$N$621,0)</f>
        <v>0</v>
      </c>
      <c r="BH621" s="113">
        <f>IF($U$621="sníž. přenesená",$N$621,0)</f>
        <v>0</v>
      </c>
      <c r="BI621" s="113">
        <f>IF($U$621="nulová",$N$621,0)</f>
        <v>0</v>
      </c>
      <c r="BJ621" s="73" t="s">
        <v>9</v>
      </c>
      <c r="BK621" s="113">
        <f>ROUND($L$621*$K$621,0)</f>
        <v>0</v>
      </c>
      <c r="BL621" s="73" t="s">
        <v>260</v>
      </c>
      <c r="BM621" s="73" t="s">
        <v>802</v>
      </c>
    </row>
    <row r="622" spans="2:51" s="6" customFormat="1" ht="15.75" customHeight="1">
      <c r="B622" s="114"/>
      <c r="E622" s="115"/>
      <c r="F622" s="261" t="s">
        <v>163</v>
      </c>
      <c r="G622" s="262"/>
      <c r="H622" s="262"/>
      <c r="I622" s="262"/>
      <c r="K622" s="117">
        <v>157.3</v>
      </c>
      <c r="S622" s="114"/>
      <c r="T622" s="118"/>
      <c r="AA622" s="119"/>
      <c r="AT622" s="116" t="s">
        <v>263</v>
      </c>
      <c r="AU622" s="116" t="s">
        <v>77</v>
      </c>
      <c r="AV622" s="116" t="s">
        <v>77</v>
      </c>
      <c r="AW622" s="116" t="s">
        <v>209</v>
      </c>
      <c r="AX622" s="116" t="s">
        <v>9</v>
      </c>
      <c r="AY622" s="116" t="s">
        <v>254</v>
      </c>
    </row>
    <row r="623" spans="2:65" s="6" customFormat="1" ht="27" customHeight="1">
      <c r="B623" s="21"/>
      <c r="C623" s="104" t="s">
        <v>803</v>
      </c>
      <c r="D623" s="104" t="s">
        <v>255</v>
      </c>
      <c r="E623" s="105" t="s">
        <v>804</v>
      </c>
      <c r="F623" s="257" t="s">
        <v>805</v>
      </c>
      <c r="G623" s="258"/>
      <c r="H623" s="258"/>
      <c r="I623" s="258"/>
      <c r="J623" s="107" t="s">
        <v>281</v>
      </c>
      <c r="K623" s="108">
        <v>3</v>
      </c>
      <c r="L623" s="259"/>
      <c r="M623" s="258"/>
      <c r="N623" s="260">
        <f>ROUND($L$623*$K$623,0)</f>
        <v>0</v>
      </c>
      <c r="O623" s="258"/>
      <c r="P623" s="258"/>
      <c r="Q623" s="258"/>
      <c r="R623" s="106" t="s">
        <v>259</v>
      </c>
      <c r="S623" s="21"/>
      <c r="T623" s="109"/>
      <c r="U623" s="110" t="s">
        <v>39</v>
      </c>
      <c r="X623" s="111">
        <v>0</v>
      </c>
      <c r="Y623" s="111">
        <f>$X$623*$K$623</f>
        <v>0</v>
      </c>
      <c r="Z623" s="111">
        <v>0</v>
      </c>
      <c r="AA623" s="112">
        <f>$Z$623*$K$623</f>
        <v>0</v>
      </c>
      <c r="AR623" s="73" t="s">
        <v>260</v>
      </c>
      <c r="AT623" s="73" t="s">
        <v>255</v>
      </c>
      <c r="AU623" s="73" t="s">
        <v>77</v>
      </c>
      <c r="AY623" s="6" t="s">
        <v>254</v>
      </c>
      <c r="BE623" s="113">
        <f>IF($U$623="základní",$N$623,0)</f>
        <v>0</v>
      </c>
      <c r="BF623" s="113">
        <f>IF($U$623="snížená",$N$623,0)</f>
        <v>0</v>
      </c>
      <c r="BG623" s="113">
        <f>IF($U$623="zákl. přenesená",$N$623,0)</f>
        <v>0</v>
      </c>
      <c r="BH623" s="113">
        <f>IF($U$623="sníž. přenesená",$N$623,0)</f>
        <v>0</v>
      </c>
      <c r="BI623" s="113">
        <f>IF($U$623="nulová",$N$623,0)</f>
        <v>0</v>
      </c>
      <c r="BJ623" s="73" t="s">
        <v>9</v>
      </c>
      <c r="BK623" s="113">
        <f>ROUND($L$623*$K$623,0)</f>
        <v>0</v>
      </c>
      <c r="BL623" s="73" t="s">
        <v>260</v>
      </c>
      <c r="BM623" s="73" t="s">
        <v>806</v>
      </c>
    </row>
    <row r="624" spans="2:51" s="6" customFormat="1" ht="15.75" customHeight="1">
      <c r="B624" s="114"/>
      <c r="E624" s="115"/>
      <c r="F624" s="261" t="s">
        <v>265</v>
      </c>
      <c r="G624" s="262"/>
      <c r="H624" s="262"/>
      <c r="I624" s="262"/>
      <c r="K624" s="117">
        <v>3</v>
      </c>
      <c r="S624" s="114"/>
      <c r="T624" s="118"/>
      <c r="AA624" s="119"/>
      <c r="AT624" s="116" t="s">
        <v>263</v>
      </c>
      <c r="AU624" s="116" t="s">
        <v>77</v>
      </c>
      <c r="AV624" s="116" t="s">
        <v>77</v>
      </c>
      <c r="AW624" s="116" t="s">
        <v>209</v>
      </c>
      <c r="AX624" s="116" t="s">
        <v>9</v>
      </c>
      <c r="AY624" s="116" t="s">
        <v>254</v>
      </c>
    </row>
    <row r="625" spans="2:65" s="6" customFormat="1" ht="27" customHeight="1">
      <c r="B625" s="21"/>
      <c r="C625" s="125" t="s">
        <v>807</v>
      </c>
      <c r="D625" s="125" t="s">
        <v>304</v>
      </c>
      <c r="E625" s="126" t="s">
        <v>808</v>
      </c>
      <c r="F625" s="265" t="s">
        <v>809</v>
      </c>
      <c r="G625" s="266"/>
      <c r="H625" s="266"/>
      <c r="I625" s="266"/>
      <c r="J625" s="127" t="s">
        <v>281</v>
      </c>
      <c r="K625" s="128">
        <v>3</v>
      </c>
      <c r="L625" s="267"/>
      <c r="M625" s="266"/>
      <c r="N625" s="268">
        <f>ROUND($L$625*$K$625,0)</f>
        <v>0</v>
      </c>
      <c r="O625" s="258"/>
      <c r="P625" s="258"/>
      <c r="Q625" s="258"/>
      <c r="R625" s="106" t="s">
        <v>259</v>
      </c>
      <c r="S625" s="21"/>
      <c r="T625" s="109"/>
      <c r="U625" s="110" t="s">
        <v>39</v>
      </c>
      <c r="X625" s="111">
        <v>0.000375</v>
      </c>
      <c r="Y625" s="111">
        <f>$X$625*$K$625</f>
        <v>0.0011250000000000001</v>
      </c>
      <c r="Z625" s="111">
        <v>0</v>
      </c>
      <c r="AA625" s="112">
        <f>$Z$625*$K$625</f>
        <v>0</v>
      </c>
      <c r="AR625" s="73" t="s">
        <v>296</v>
      </c>
      <c r="AT625" s="73" t="s">
        <v>304</v>
      </c>
      <c r="AU625" s="73" t="s">
        <v>77</v>
      </c>
      <c r="AY625" s="6" t="s">
        <v>254</v>
      </c>
      <c r="BE625" s="113">
        <f>IF($U$625="základní",$N$625,0)</f>
        <v>0</v>
      </c>
      <c r="BF625" s="113">
        <f>IF($U$625="snížená",$N$625,0)</f>
        <v>0</v>
      </c>
      <c r="BG625" s="113">
        <f>IF($U$625="zákl. přenesená",$N$625,0)</f>
        <v>0</v>
      </c>
      <c r="BH625" s="113">
        <f>IF($U$625="sníž. přenesená",$N$625,0)</f>
        <v>0</v>
      </c>
      <c r="BI625" s="113">
        <f>IF($U$625="nulová",$N$625,0)</f>
        <v>0</v>
      </c>
      <c r="BJ625" s="73" t="s">
        <v>9</v>
      </c>
      <c r="BK625" s="113">
        <f>ROUND($L$625*$K$625,0)</f>
        <v>0</v>
      </c>
      <c r="BL625" s="73" t="s">
        <v>260</v>
      </c>
      <c r="BM625" s="73" t="s">
        <v>810</v>
      </c>
    </row>
    <row r="626" spans="2:65" s="6" customFormat="1" ht="27" customHeight="1">
      <c r="B626" s="21"/>
      <c r="C626" s="107" t="s">
        <v>811</v>
      </c>
      <c r="D626" s="107" t="s">
        <v>255</v>
      </c>
      <c r="E626" s="105" t="s">
        <v>812</v>
      </c>
      <c r="F626" s="257" t="s">
        <v>813</v>
      </c>
      <c r="G626" s="258"/>
      <c r="H626" s="258"/>
      <c r="I626" s="258"/>
      <c r="J626" s="107" t="s">
        <v>281</v>
      </c>
      <c r="K626" s="108">
        <v>3</v>
      </c>
      <c r="L626" s="259"/>
      <c r="M626" s="258"/>
      <c r="N626" s="260">
        <f>ROUND($L$626*$K$626,0)</f>
        <v>0</v>
      </c>
      <c r="O626" s="258"/>
      <c r="P626" s="258"/>
      <c r="Q626" s="258"/>
      <c r="R626" s="106" t="s">
        <v>259</v>
      </c>
      <c r="S626" s="21"/>
      <c r="T626" s="109"/>
      <c r="U626" s="110" t="s">
        <v>39</v>
      </c>
      <c r="X626" s="111">
        <v>0</v>
      </c>
      <c r="Y626" s="111">
        <f>$X$626*$K$626</f>
        <v>0</v>
      </c>
      <c r="Z626" s="111">
        <v>0</v>
      </c>
      <c r="AA626" s="112">
        <f>$Z$626*$K$626</f>
        <v>0</v>
      </c>
      <c r="AR626" s="73" t="s">
        <v>260</v>
      </c>
      <c r="AT626" s="73" t="s">
        <v>255</v>
      </c>
      <c r="AU626" s="73" t="s">
        <v>77</v>
      </c>
      <c r="AY626" s="73" t="s">
        <v>254</v>
      </c>
      <c r="BE626" s="113">
        <f>IF($U$626="základní",$N$626,0)</f>
        <v>0</v>
      </c>
      <c r="BF626" s="113">
        <f>IF($U$626="snížená",$N$626,0)</f>
        <v>0</v>
      </c>
      <c r="BG626" s="113">
        <f>IF($U$626="zákl. přenesená",$N$626,0)</f>
        <v>0</v>
      </c>
      <c r="BH626" s="113">
        <f>IF($U$626="sníž. přenesená",$N$626,0)</f>
        <v>0</v>
      </c>
      <c r="BI626" s="113">
        <f>IF($U$626="nulová",$N$626,0)</f>
        <v>0</v>
      </c>
      <c r="BJ626" s="73" t="s">
        <v>9</v>
      </c>
      <c r="BK626" s="113">
        <f>ROUND($L$626*$K$626,0)</f>
        <v>0</v>
      </c>
      <c r="BL626" s="73" t="s">
        <v>260</v>
      </c>
      <c r="BM626" s="73" t="s">
        <v>814</v>
      </c>
    </row>
    <row r="627" spans="2:51" s="6" customFormat="1" ht="15.75" customHeight="1">
      <c r="B627" s="114"/>
      <c r="E627" s="115"/>
      <c r="F627" s="261" t="s">
        <v>265</v>
      </c>
      <c r="G627" s="262"/>
      <c r="H627" s="262"/>
      <c r="I627" s="262"/>
      <c r="K627" s="117">
        <v>3</v>
      </c>
      <c r="S627" s="114"/>
      <c r="T627" s="118"/>
      <c r="AA627" s="119"/>
      <c r="AT627" s="116" t="s">
        <v>263</v>
      </c>
      <c r="AU627" s="116" t="s">
        <v>77</v>
      </c>
      <c r="AV627" s="116" t="s">
        <v>77</v>
      </c>
      <c r="AW627" s="116" t="s">
        <v>209</v>
      </c>
      <c r="AX627" s="116" t="s">
        <v>9</v>
      </c>
      <c r="AY627" s="116" t="s">
        <v>254</v>
      </c>
    </row>
    <row r="628" spans="2:65" s="6" customFormat="1" ht="27" customHeight="1">
      <c r="B628" s="21"/>
      <c r="C628" s="125" t="s">
        <v>815</v>
      </c>
      <c r="D628" s="125" t="s">
        <v>304</v>
      </c>
      <c r="E628" s="126" t="s">
        <v>816</v>
      </c>
      <c r="F628" s="265" t="s">
        <v>817</v>
      </c>
      <c r="G628" s="266"/>
      <c r="H628" s="266"/>
      <c r="I628" s="266"/>
      <c r="J628" s="127" t="s">
        <v>281</v>
      </c>
      <c r="K628" s="128">
        <v>1</v>
      </c>
      <c r="L628" s="267"/>
      <c r="M628" s="266"/>
      <c r="N628" s="268">
        <f>ROUND($L$628*$K$628,0)</f>
        <v>0</v>
      </c>
      <c r="O628" s="258"/>
      <c r="P628" s="258"/>
      <c r="Q628" s="258"/>
      <c r="R628" s="106" t="s">
        <v>259</v>
      </c>
      <c r="S628" s="21"/>
      <c r="T628" s="109"/>
      <c r="U628" s="110" t="s">
        <v>39</v>
      </c>
      <c r="X628" s="111">
        <v>0.0026</v>
      </c>
      <c r="Y628" s="111">
        <f>$X$628*$K$628</f>
        <v>0.0026</v>
      </c>
      <c r="Z628" s="111">
        <v>0</v>
      </c>
      <c r="AA628" s="112">
        <f>$Z$628*$K$628</f>
        <v>0</v>
      </c>
      <c r="AR628" s="73" t="s">
        <v>296</v>
      </c>
      <c r="AT628" s="73" t="s">
        <v>304</v>
      </c>
      <c r="AU628" s="73" t="s">
        <v>77</v>
      </c>
      <c r="AY628" s="6" t="s">
        <v>254</v>
      </c>
      <c r="BE628" s="113">
        <f>IF($U$628="základní",$N$628,0)</f>
        <v>0</v>
      </c>
      <c r="BF628" s="113">
        <f>IF($U$628="snížená",$N$628,0)</f>
        <v>0</v>
      </c>
      <c r="BG628" s="113">
        <f>IF($U$628="zákl. přenesená",$N$628,0)</f>
        <v>0</v>
      </c>
      <c r="BH628" s="113">
        <f>IF($U$628="sníž. přenesená",$N$628,0)</f>
        <v>0</v>
      </c>
      <c r="BI628" s="113">
        <f>IF($U$628="nulová",$N$628,0)</f>
        <v>0</v>
      </c>
      <c r="BJ628" s="73" t="s">
        <v>9</v>
      </c>
      <c r="BK628" s="113">
        <f>ROUND($L$628*$K$628,0)</f>
        <v>0</v>
      </c>
      <c r="BL628" s="73" t="s">
        <v>260</v>
      </c>
      <c r="BM628" s="73" t="s">
        <v>818</v>
      </c>
    </row>
    <row r="629" spans="2:51" s="6" customFormat="1" ht="15.75" customHeight="1">
      <c r="B629" s="114"/>
      <c r="E629" s="115"/>
      <c r="F629" s="261" t="s">
        <v>9</v>
      </c>
      <c r="G629" s="262"/>
      <c r="H629" s="262"/>
      <c r="I629" s="262"/>
      <c r="K629" s="117">
        <v>1</v>
      </c>
      <c r="S629" s="114"/>
      <c r="T629" s="118"/>
      <c r="AA629" s="119"/>
      <c r="AT629" s="116" t="s">
        <v>263</v>
      </c>
      <c r="AU629" s="116" t="s">
        <v>77</v>
      </c>
      <c r="AV629" s="116" t="s">
        <v>77</v>
      </c>
      <c r="AW629" s="116" t="s">
        <v>209</v>
      </c>
      <c r="AX629" s="116" t="s">
        <v>9</v>
      </c>
      <c r="AY629" s="116" t="s">
        <v>254</v>
      </c>
    </row>
    <row r="630" spans="2:63" s="95" customFormat="1" ht="30.75" customHeight="1">
      <c r="B630" s="96"/>
      <c r="D630" s="103" t="s">
        <v>215</v>
      </c>
      <c r="N630" s="252">
        <f>$BK$630</f>
        <v>0</v>
      </c>
      <c r="O630" s="253"/>
      <c r="P630" s="253"/>
      <c r="Q630" s="253"/>
      <c r="S630" s="96"/>
      <c r="T630" s="99"/>
      <c r="W630" s="100">
        <f>SUM($W$631:$W$679)</f>
        <v>0</v>
      </c>
      <c r="Y630" s="100">
        <f>SUM($Y$631:$Y$679)</f>
        <v>1.9285591635000001</v>
      </c>
      <c r="AA630" s="101">
        <f>SUM($AA$631:$AA$679)</f>
        <v>39.76910400000001</v>
      </c>
      <c r="AR630" s="98" t="s">
        <v>9</v>
      </c>
      <c r="AT630" s="98" t="s">
        <v>68</v>
      </c>
      <c r="AU630" s="98" t="s">
        <v>9</v>
      </c>
      <c r="AY630" s="98" t="s">
        <v>254</v>
      </c>
      <c r="BK630" s="102">
        <f>SUM($BK$631:$BK$679)</f>
        <v>0</v>
      </c>
    </row>
    <row r="631" spans="2:65" s="6" customFormat="1" ht="27" customHeight="1">
      <c r="B631" s="21"/>
      <c r="C631" s="104" t="s">
        <v>819</v>
      </c>
      <c r="D631" s="104" t="s">
        <v>255</v>
      </c>
      <c r="E631" s="105" t="s">
        <v>820</v>
      </c>
      <c r="F631" s="257" t="s">
        <v>821</v>
      </c>
      <c r="G631" s="258"/>
      <c r="H631" s="258"/>
      <c r="I631" s="258"/>
      <c r="J631" s="107" t="s">
        <v>258</v>
      </c>
      <c r="K631" s="108">
        <v>2695.563</v>
      </c>
      <c r="L631" s="259"/>
      <c r="M631" s="258"/>
      <c r="N631" s="260">
        <f>ROUND($L$631*$K$631,0)</f>
        <v>0</v>
      </c>
      <c r="O631" s="258"/>
      <c r="P631" s="258"/>
      <c r="Q631" s="258"/>
      <c r="R631" s="106" t="s">
        <v>259</v>
      </c>
      <c r="S631" s="21"/>
      <c r="T631" s="109"/>
      <c r="U631" s="110" t="s">
        <v>39</v>
      </c>
      <c r="X631" s="111">
        <v>3.95E-05</v>
      </c>
      <c r="Y631" s="111">
        <f>$X$631*$K$631</f>
        <v>0.1064747385</v>
      </c>
      <c r="Z631" s="111">
        <v>0</v>
      </c>
      <c r="AA631" s="112">
        <f>$Z$631*$K$631</f>
        <v>0</v>
      </c>
      <c r="AR631" s="73" t="s">
        <v>260</v>
      </c>
      <c r="AT631" s="73" t="s">
        <v>255</v>
      </c>
      <c r="AU631" s="73" t="s">
        <v>77</v>
      </c>
      <c r="AY631" s="6" t="s">
        <v>254</v>
      </c>
      <c r="BE631" s="113">
        <f>IF($U$631="základní",$N$631,0)</f>
        <v>0</v>
      </c>
      <c r="BF631" s="113">
        <f>IF($U$631="snížená",$N$631,0)</f>
        <v>0</v>
      </c>
      <c r="BG631" s="113">
        <f>IF($U$631="zákl. přenesená",$N$631,0)</f>
        <v>0</v>
      </c>
      <c r="BH631" s="113">
        <f>IF($U$631="sníž. přenesená",$N$631,0)</f>
        <v>0</v>
      </c>
      <c r="BI631" s="113">
        <f>IF($U$631="nulová",$N$631,0)</f>
        <v>0</v>
      </c>
      <c r="BJ631" s="73" t="s">
        <v>9</v>
      </c>
      <c r="BK631" s="113">
        <f>ROUND($L$631*$K$631,0)</f>
        <v>0</v>
      </c>
      <c r="BL631" s="73" t="s">
        <v>260</v>
      </c>
      <c r="BM631" s="73" t="s">
        <v>822</v>
      </c>
    </row>
    <row r="632" spans="2:51" s="6" customFormat="1" ht="15.75" customHeight="1">
      <c r="B632" s="114"/>
      <c r="E632" s="115"/>
      <c r="F632" s="261" t="s">
        <v>823</v>
      </c>
      <c r="G632" s="262"/>
      <c r="H632" s="262"/>
      <c r="I632" s="262"/>
      <c r="K632" s="117">
        <v>2695.563</v>
      </c>
      <c r="S632" s="114"/>
      <c r="T632" s="118"/>
      <c r="AA632" s="119"/>
      <c r="AT632" s="116" t="s">
        <v>263</v>
      </c>
      <c r="AU632" s="116" t="s">
        <v>77</v>
      </c>
      <c r="AV632" s="116" t="s">
        <v>77</v>
      </c>
      <c r="AW632" s="116" t="s">
        <v>209</v>
      </c>
      <c r="AX632" s="116" t="s">
        <v>9</v>
      </c>
      <c r="AY632" s="116" t="s">
        <v>254</v>
      </c>
    </row>
    <row r="633" spans="2:65" s="6" customFormat="1" ht="27" customHeight="1">
      <c r="B633" s="21"/>
      <c r="C633" s="104" t="s">
        <v>824</v>
      </c>
      <c r="D633" s="104" t="s">
        <v>255</v>
      </c>
      <c r="E633" s="105" t="s">
        <v>825</v>
      </c>
      <c r="F633" s="257" t="s">
        <v>826</v>
      </c>
      <c r="G633" s="258"/>
      <c r="H633" s="258"/>
      <c r="I633" s="258"/>
      <c r="J633" s="107" t="s">
        <v>258</v>
      </c>
      <c r="K633" s="108">
        <v>1.229</v>
      </c>
      <c r="L633" s="259"/>
      <c r="M633" s="258"/>
      <c r="N633" s="260">
        <f>ROUND($L$633*$K$633,0)</f>
        <v>0</v>
      </c>
      <c r="O633" s="258"/>
      <c r="P633" s="258"/>
      <c r="Q633" s="258"/>
      <c r="R633" s="106" t="s">
        <v>259</v>
      </c>
      <c r="S633" s="21"/>
      <c r="T633" s="109"/>
      <c r="U633" s="110" t="s">
        <v>39</v>
      </c>
      <c r="X633" s="111">
        <v>0</v>
      </c>
      <c r="Y633" s="111">
        <f>$X$633*$K$633</f>
        <v>0</v>
      </c>
      <c r="Z633" s="111">
        <v>0.055</v>
      </c>
      <c r="AA633" s="112">
        <f>$Z$633*$K$633</f>
        <v>0.067595</v>
      </c>
      <c r="AR633" s="73" t="s">
        <v>260</v>
      </c>
      <c r="AT633" s="73" t="s">
        <v>255</v>
      </c>
      <c r="AU633" s="73" t="s">
        <v>77</v>
      </c>
      <c r="AY633" s="6" t="s">
        <v>254</v>
      </c>
      <c r="BE633" s="113">
        <f>IF($U$633="základní",$N$633,0)</f>
        <v>0</v>
      </c>
      <c r="BF633" s="113">
        <f>IF($U$633="snížená",$N$633,0)</f>
        <v>0</v>
      </c>
      <c r="BG633" s="113">
        <f>IF($U$633="zákl. přenesená",$N$633,0)</f>
        <v>0</v>
      </c>
      <c r="BH633" s="113">
        <f>IF($U$633="sníž. přenesená",$N$633,0)</f>
        <v>0</v>
      </c>
      <c r="BI633" s="113">
        <f>IF($U$633="nulová",$N$633,0)</f>
        <v>0</v>
      </c>
      <c r="BJ633" s="73" t="s">
        <v>9</v>
      </c>
      <c r="BK633" s="113">
        <f>ROUND($L$633*$K$633,0)</f>
        <v>0</v>
      </c>
      <c r="BL633" s="73" t="s">
        <v>260</v>
      </c>
      <c r="BM633" s="73" t="s">
        <v>827</v>
      </c>
    </row>
    <row r="634" spans="2:51" s="6" customFormat="1" ht="15.75" customHeight="1">
      <c r="B634" s="114"/>
      <c r="E634" s="115"/>
      <c r="F634" s="261" t="s">
        <v>828</v>
      </c>
      <c r="G634" s="262"/>
      <c r="H634" s="262"/>
      <c r="I634" s="262"/>
      <c r="K634" s="117">
        <v>1.229</v>
      </c>
      <c r="S634" s="114"/>
      <c r="T634" s="118"/>
      <c r="AA634" s="119"/>
      <c r="AT634" s="116" t="s">
        <v>263</v>
      </c>
      <c r="AU634" s="116" t="s">
        <v>77</v>
      </c>
      <c r="AV634" s="116" t="s">
        <v>77</v>
      </c>
      <c r="AW634" s="116" t="s">
        <v>209</v>
      </c>
      <c r="AX634" s="116" t="s">
        <v>9</v>
      </c>
      <c r="AY634" s="116" t="s">
        <v>254</v>
      </c>
    </row>
    <row r="635" spans="2:65" s="6" customFormat="1" ht="39" customHeight="1">
      <c r="B635" s="21"/>
      <c r="C635" s="104" t="s">
        <v>829</v>
      </c>
      <c r="D635" s="104" t="s">
        <v>255</v>
      </c>
      <c r="E635" s="105" t="s">
        <v>830</v>
      </c>
      <c r="F635" s="257" t="s">
        <v>831</v>
      </c>
      <c r="G635" s="258"/>
      <c r="H635" s="258"/>
      <c r="I635" s="258"/>
      <c r="J635" s="107" t="s">
        <v>268</v>
      </c>
      <c r="K635" s="108">
        <v>7.865</v>
      </c>
      <c r="L635" s="259"/>
      <c r="M635" s="258"/>
      <c r="N635" s="260">
        <f>ROUND($L$635*$K$635,0)</f>
        <v>0</v>
      </c>
      <c r="O635" s="258"/>
      <c r="P635" s="258"/>
      <c r="Q635" s="258"/>
      <c r="R635" s="106" t="s">
        <v>259</v>
      </c>
      <c r="S635" s="21"/>
      <c r="T635" s="109"/>
      <c r="U635" s="110" t="s">
        <v>39</v>
      </c>
      <c r="X635" s="111">
        <v>0</v>
      </c>
      <c r="Y635" s="111">
        <f>$X$635*$K$635</f>
        <v>0</v>
      </c>
      <c r="Z635" s="111">
        <v>2.2</v>
      </c>
      <c r="AA635" s="112">
        <f>$Z$635*$K$635</f>
        <v>17.303</v>
      </c>
      <c r="AR635" s="73" t="s">
        <v>260</v>
      </c>
      <c r="AT635" s="73" t="s">
        <v>255</v>
      </c>
      <c r="AU635" s="73" t="s">
        <v>77</v>
      </c>
      <c r="AY635" s="6" t="s">
        <v>254</v>
      </c>
      <c r="BE635" s="113">
        <f>IF($U$635="základní",$N$635,0)</f>
        <v>0</v>
      </c>
      <c r="BF635" s="113">
        <f>IF($U$635="snížená",$N$635,0)</f>
        <v>0</v>
      </c>
      <c r="BG635" s="113">
        <f>IF($U$635="zákl. přenesená",$N$635,0)</f>
        <v>0</v>
      </c>
      <c r="BH635" s="113">
        <f>IF($U$635="sníž. přenesená",$N$635,0)</f>
        <v>0</v>
      </c>
      <c r="BI635" s="113">
        <f>IF($U$635="nulová",$N$635,0)</f>
        <v>0</v>
      </c>
      <c r="BJ635" s="73" t="s">
        <v>9</v>
      </c>
      <c r="BK635" s="113">
        <f>ROUND($L$635*$K$635,0)</f>
        <v>0</v>
      </c>
      <c r="BL635" s="73" t="s">
        <v>260</v>
      </c>
      <c r="BM635" s="73" t="s">
        <v>832</v>
      </c>
    </row>
    <row r="636" spans="2:51" s="6" customFormat="1" ht="15.75" customHeight="1">
      <c r="B636" s="114"/>
      <c r="E636" s="115"/>
      <c r="F636" s="261" t="s">
        <v>833</v>
      </c>
      <c r="G636" s="262"/>
      <c r="H636" s="262"/>
      <c r="I636" s="262"/>
      <c r="K636" s="117">
        <v>142.8</v>
      </c>
      <c r="S636" s="114"/>
      <c r="T636" s="118"/>
      <c r="AA636" s="119"/>
      <c r="AT636" s="116" t="s">
        <v>263</v>
      </c>
      <c r="AU636" s="116" t="s">
        <v>77</v>
      </c>
      <c r="AV636" s="116" t="s">
        <v>77</v>
      </c>
      <c r="AW636" s="116" t="s">
        <v>209</v>
      </c>
      <c r="AX636" s="116" t="s">
        <v>69</v>
      </c>
      <c r="AY636" s="116" t="s">
        <v>254</v>
      </c>
    </row>
    <row r="637" spans="2:51" s="6" customFormat="1" ht="15.75" customHeight="1">
      <c r="B637" s="114"/>
      <c r="E637" s="116"/>
      <c r="F637" s="261" t="s">
        <v>834</v>
      </c>
      <c r="G637" s="262"/>
      <c r="H637" s="262"/>
      <c r="I637" s="262"/>
      <c r="K637" s="117">
        <v>14.5</v>
      </c>
      <c r="S637" s="114"/>
      <c r="T637" s="118"/>
      <c r="AA637" s="119"/>
      <c r="AT637" s="116" t="s">
        <v>263</v>
      </c>
      <c r="AU637" s="116" t="s">
        <v>77</v>
      </c>
      <c r="AV637" s="116" t="s">
        <v>77</v>
      </c>
      <c r="AW637" s="116" t="s">
        <v>209</v>
      </c>
      <c r="AX637" s="116" t="s">
        <v>69</v>
      </c>
      <c r="AY637" s="116" t="s">
        <v>254</v>
      </c>
    </row>
    <row r="638" spans="2:51" s="6" customFormat="1" ht="15.75" customHeight="1">
      <c r="B638" s="120"/>
      <c r="E638" s="121" t="s">
        <v>163</v>
      </c>
      <c r="F638" s="263" t="s">
        <v>264</v>
      </c>
      <c r="G638" s="264"/>
      <c r="H638" s="264"/>
      <c r="I638" s="264"/>
      <c r="K638" s="122">
        <v>157.3</v>
      </c>
      <c r="S638" s="120"/>
      <c r="T638" s="123"/>
      <c r="AA638" s="124"/>
      <c r="AT638" s="121" t="s">
        <v>263</v>
      </c>
      <c r="AU638" s="121" t="s">
        <v>77</v>
      </c>
      <c r="AV638" s="121" t="s">
        <v>265</v>
      </c>
      <c r="AW638" s="121" t="s">
        <v>209</v>
      </c>
      <c r="AX638" s="121" t="s">
        <v>69</v>
      </c>
      <c r="AY638" s="121" t="s">
        <v>254</v>
      </c>
    </row>
    <row r="639" spans="2:51" s="6" customFormat="1" ht="15.75" customHeight="1">
      <c r="B639" s="114"/>
      <c r="E639" s="116"/>
      <c r="F639" s="261" t="s">
        <v>835</v>
      </c>
      <c r="G639" s="262"/>
      <c r="H639" s="262"/>
      <c r="I639" s="262"/>
      <c r="K639" s="117">
        <v>7.865</v>
      </c>
      <c r="S639" s="114"/>
      <c r="T639" s="118"/>
      <c r="AA639" s="119"/>
      <c r="AT639" s="116" t="s">
        <v>263</v>
      </c>
      <c r="AU639" s="116" t="s">
        <v>77</v>
      </c>
      <c r="AV639" s="116" t="s">
        <v>77</v>
      </c>
      <c r="AW639" s="116" t="s">
        <v>209</v>
      </c>
      <c r="AX639" s="116" t="s">
        <v>9</v>
      </c>
      <c r="AY639" s="116" t="s">
        <v>254</v>
      </c>
    </row>
    <row r="640" spans="2:65" s="6" customFormat="1" ht="27" customHeight="1">
      <c r="B640" s="21"/>
      <c r="C640" s="104" t="s">
        <v>836</v>
      </c>
      <c r="D640" s="104" t="s">
        <v>255</v>
      </c>
      <c r="E640" s="105" t="s">
        <v>837</v>
      </c>
      <c r="F640" s="257" t="s">
        <v>838</v>
      </c>
      <c r="G640" s="258"/>
      <c r="H640" s="258"/>
      <c r="I640" s="258"/>
      <c r="J640" s="107" t="s">
        <v>258</v>
      </c>
      <c r="K640" s="108">
        <v>157.3</v>
      </c>
      <c r="L640" s="259"/>
      <c r="M640" s="258"/>
      <c r="N640" s="260">
        <f>ROUND($L$640*$K$640,0)</f>
        <v>0</v>
      </c>
      <c r="O640" s="258"/>
      <c r="P640" s="258"/>
      <c r="Q640" s="258"/>
      <c r="R640" s="106" t="s">
        <v>259</v>
      </c>
      <c r="S640" s="21"/>
      <c r="T640" s="109"/>
      <c r="U640" s="110" t="s">
        <v>39</v>
      </c>
      <c r="X640" s="111">
        <v>0</v>
      </c>
      <c r="Y640" s="111">
        <f>$X$640*$K$640</f>
        <v>0</v>
      </c>
      <c r="Z640" s="111">
        <v>0.035</v>
      </c>
      <c r="AA640" s="112">
        <f>$Z$640*$K$640</f>
        <v>5.5055000000000005</v>
      </c>
      <c r="AR640" s="73" t="s">
        <v>260</v>
      </c>
      <c r="AT640" s="73" t="s">
        <v>255</v>
      </c>
      <c r="AU640" s="73" t="s">
        <v>77</v>
      </c>
      <c r="AY640" s="6" t="s">
        <v>254</v>
      </c>
      <c r="BE640" s="113">
        <f>IF($U$640="základní",$N$640,0)</f>
        <v>0</v>
      </c>
      <c r="BF640" s="113">
        <f>IF($U$640="snížená",$N$640,0)</f>
        <v>0</v>
      </c>
      <c r="BG640" s="113">
        <f>IF($U$640="zákl. přenesená",$N$640,0)</f>
        <v>0</v>
      </c>
      <c r="BH640" s="113">
        <f>IF($U$640="sníž. přenesená",$N$640,0)</f>
        <v>0</v>
      </c>
      <c r="BI640" s="113">
        <f>IF($U$640="nulová",$N$640,0)</f>
        <v>0</v>
      </c>
      <c r="BJ640" s="73" t="s">
        <v>9</v>
      </c>
      <c r="BK640" s="113">
        <f>ROUND($L$640*$K$640,0)</f>
        <v>0</v>
      </c>
      <c r="BL640" s="73" t="s">
        <v>260</v>
      </c>
      <c r="BM640" s="73" t="s">
        <v>839</v>
      </c>
    </row>
    <row r="641" spans="2:51" s="6" customFormat="1" ht="15.75" customHeight="1">
      <c r="B641" s="114"/>
      <c r="E641" s="115"/>
      <c r="F641" s="261" t="s">
        <v>163</v>
      </c>
      <c r="G641" s="262"/>
      <c r="H641" s="262"/>
      <c r="I641" s="262"/>
      <c r="K641" s="117">
        <v>157.3</v>
      </c>
      <c r="S641" s="114"/>
      <c r="T641" s="118"/>
      <c r="AA641" s="119"/>
      <c r="AT641" s="116" t="s">
        <v>263</v>
      </c>
      <c r="AU641" s="116" t="s">
        <v>77</v>
      </c>
      <c r="AV641" s="116" t="s">
        <v>77</v>
      </c>
      <c r="AW641" s="116" t="s">
        <v>209</v>
      </c>
      <c r="AX641" s="116" t="s">
        <v>9</v>
      </c>
      <c r="AY641" s="116" t="s">
        <v>254</v>
      </c>
    </row>
    <row r="642" spans="2:65" s="6" customFormat="1" ht="27" customHeight="1">
      <c r="B642" s="21"/>
      <c r="C642" s="104" t="s">
        <v>840</v>
      </c>
      <c r="D642" s="104" t="s">
        <v>255</v>
      </c>
      <c r="E642" s="105" t="s">
        <v>841</v>
      </c>
      <c r="F642" s="257" t="s">
        <v>842</v>
      </c>
      <c r="G642" s="258"/>
      <c r="H642" s="258"/>
      <c r="I642" s="258"/>
      <c r="J642" s="107" t="s">
        <v>258</v>
      </c>
      <c r="K642" s="108">
        <v>9.72</v>
      </c>
      <c r="L642" s="259"/>
      <c r="M642" s="258"/>
      <c r="N642" s="260">
        <f>ROUND($L$642*$K$642,0)</f>
        <v>0</v>
      </c>
      <c r="O642" s="258"/>
      <c r="P642" s="258"/>
      <c r="Q642" s="258"/>
      <c r="R642" s="106" t="s">
        <v>259</v>
      </c>
      <c r="S642" s="21"/>
      <c r="T642" s="109"/>
      <c r="U642" s="110" t="s">
        <v>39</v>
      </c>
      <c r="X642" s="111">
        <v>0</v>
      </c>
      <c r="Y642" s="111">
        <f>$X$642*$K$642</f>
        <v>0</v>
      </c>
      <c r="Z642" s="111">
        <v>0.048</v>
      </c>
      <c r="AA642" s="112">
        <f>$Z$642*$K$642</f>
        <v>0.46656000000000003</v>
      </c>
      <c r="AR642" s="73" t="s">
        <v>260</v>
      </c>
      <c r="AT642" s="73" t="s">
        <v>255</v>
      </c>
      <c r="AU642" s="73" t="s">
        <v>77</v>
      </c>
      <c r="AY642" s="6" t="s">
        <v>254</v>
      </c>
      <c r="BE642" s="113">
        <f>IF($U$642="základní",$N$642,0)</f>
        <v>0</v>
      </c>
      <c r="BF642" s="113">
        <f>IF($U$642="snížená",$N$642,0)</f>
        <v>0</v>
      </c>
      <c r="BG642" s="113">
        <f>IF($U$642="zákl. přenesená",$N$642,0)</f>
        <v>0</v>
      </c>
      <c r="BH642" s="113">
        <f>IF($U$642="sníž. přenesená",$N$642,0)</f>
        <v>0</v>
      </c>
      <c r="BI642" s="113">
        <f>IF($U$642="nulová",$N$642,0)</f>
        <v>0</v>
      </c>
      <c r="BJ642" s="73" t="s">
        <v>9</v>
      </c>
      <c r="BK642" s="113">
        <f>ROUND($L$642*$K$642,0)</f>
        <v>0</v>
      </c>
      <c r="BL642" s="73" t="s">
        <v>260</v>
      </c>
      <c r="BM642" s="73" t="s">
        <v>843</v>
      </c>
    </row>
    <row r="643" spans="2:51" s="6" customFormat="1" ht="15.75" customHeight="1">
      <c r="B643" s="114"/>
      <c r="E643" s="115"/>
      <c r="F643" s="261" t="s">
        <v>844</v>
      </c>
      <c r="G643" s="262"/>
      <c r="H643" s="262"/>
      <c r="I643" s="262"/>
      <c r="K643" s="117">
        <v>9.72</v>
      </c>
      <c r="S643" s="114"/>
      <c r="T643" s="118"/>
      <c r="AA643" s="119"/>
      <c r="AT643" s="116" t="s">
        <v>263</v>
      </c>
      <c r="AU643" s="116" t="s">
        <v>77</v>
      </c>
      <c r="AV643" s="116" t="s">
        <v>77</v>
      </c>
      <c r="AW643" s="116" t="s">
        <v>209</v>
      </c>
      <c r="AX643" s="116" t="s">
        <v>9</v>
      </c>
      <c r="AY643" s="116" t="s">
        <v>254</v>
      </c>
    </row>
    <row r="644" spans="2:65" s="6" customFormat="1" ht="27" customHeight="1">
      <c r="B644" s="21"/>
      <c r="C644" s="104" t="s">
        <v>845</v>
      </c>
      <c r="D644" s="104" t="s">
        <v>255</v>
      </c>
      <c r="E644" s="105" t="s">
        <v>846</v>
      </c>
      <c r="F644" s="257" t="s">
        <v>847</v>
      </c>
      <c r="G644" s="258"/>
      <c r="H644" s="258"/>
      <c r="I644" s="258"/>
      <c r="J644" s="107" t="s">
        <v>258</v>
      </c>
      <c r="K644" s="108">
        <v>59.82</v>
      </c>
      <c r="L644" s="259"/>
      <c r="M644" s="258"/>
      <c r="N644" s="260">
        <f>ROUND($L$644*$K$644,0)</f>
        <v>0</v>
      </c>
      <c r="O644" s="258"/>
      <c r="P644" s="258"/>
      <c r="Q644" s="258"/>
      <c r="R644" s="106" t="s">
        <v>259</v>
      </c>
      <c r="S644" s="21"/>
      <c r="T644" s="109"/>
      <c r="U644" s="110" t="s">
        <v>39</v>
      </c>
      <c r="X644" s="111">
        <v>0</v>
      </c>
      <c r="Y644" s="111">
        <f>$X$644*$K$644</f>
        <v>0</v>
      </c>
      <c r="Z644" s="111">
        <v>0.038</v>
      </c>
      <c r="AA644" s="112">
        <f>$Z$644*$K$644</f>
        <v>2.27316</v>
      </c>
      <c r="AR644" s="73" t="s">
        <v>260</v>
      </c>
      <c r="AT644" s="73" t="s">
        <v>255</v>
      </c>
      <c r="AU644" s="73" t="s">
        <v>77</v>
      </c>
      <c r="AY644" s="6" t="s">
        <v>254</v>
      </c>
      <c r="BE644" s="113">
        <f>IF($U$644="základní",$N$644,0)</f>
        <v>0</v>
      </c>
      <c r="BF644" s="113">
        <f>IF($U$644="snížená",$N$644,0)</f>
        <v>0</v>
      </c>
      <c r="BG644" s="113">
        <f>IF($U$644="zákl. přenesená",$N$644,0)</f>
        <v>0</v>
      </c>
      <c r="BH644" s="113">
        <f>IF($U$644="sníž. přenesená",$N$644,0)</f>
        <v>0</v>
      </c>
      <c r="BI644" s="113">
        <f>IF($U$644="nulová",$N$644,0)</f>
        <v>0</v>
      </c>
      <c r="BJ644" s="73" t="s">
        <v>9</v>
      </c>
      <c r="BK644" s="113">
        <f>ROUND($L$644*$K$644,0)</f>
        <v>0</v>
      </c>
      <c r="BL644" s="73" t="s">
        <v>260</v>
      </c>
      <c r="BM644" s="73" t="s">
        <v>848</v>
      </c>
    </row>
    <row r="645" spans="2:51" s="6" customFormat="1" ht="15.75" customHeight="1">
      <c r="B645" s="114"/>
      <c r="E645" s="115"/>
      <c r="F645" s="261" t="s">
        <v>849</v>
      </c>
      <c r="G645" s="262"/>
      <c r="H645" s="262"/>
      <c r="I645" s="262"/>
      <c r="K645" s="117">
        <v>13.86</v>
      </c>
      <c r="S645" s="114"/>
      <c r="T645" s="118"/>
      <c r="AA645" s="119"/>
      <c r="AT645" s="116" t="s">
        <v>263</v>
      </c>
      <c r="AU645" s="116" t="s">
        <v>77</v>
      </c>
      <c r="AV645" s="116" t="s">
        <v>77</v>
      </c>
      <c r="AW645" s="116" t="s">
        <v>209</v>
      </c>
      <c r="AX645" s="116" t="s">
        <v>69</v>
      </c>
      <c r="AY645" s="116" t="s">
        <v>254</v>
      </c>
    </row>
    <row r="646" spans="2:51" s="6" customFormat="1" ht="15.75" customHeight="1">
      <c r="B646" s="114"/>
      <c r="E646" s="116"/>
      <c r="F646" s="261" t="s">
        <v>850</v>
      </c>
      <c r="G646" s="262"/>
      <c r="H646" s="262"/>
      <c r="I646" s="262"/>
      <c r="K646" s="117">
        <v>1.08</v>
      </c>
      <c r="S646" s="114"/>
      <c r="T646" s="118"/>
      <c r="AA646" s="119"/>
      <c r="AT646" s="116" t="s">
        <v>263</v>
      </c>
      <c r="AU646" s="116" t="s">
        <v>77</v>
      </c>
      <c r="AV646" s="116" t="s">
        <v>77</v>
      </c>
      <c r="AW646" s="116" t="s">
        <v>209</v>
      </c>
      <c r="AX646" s="116" t="s">
        <v>69</v>
      </c>
      <c r="AY646" s="116" t="s">
        <v>254</v>
      </c>
    </row>
    <row r="647" spans="2:51" s="6" customFormat="1" ht="15.75" customHeight="1">
      <c r="B647" s="114"/>
      <c r="E647" s="116"/>
      <c r="F647" s="261" t="s">
        <v>851</v>
      </c>
      <c r="G647" s="262"/>
      <c r="H647" s="262"/>
      <c r="I647" s="262"/>
      <c r="K647" s="117">
        <v>38.4</v>
      </c>
      <c r="S647" s="114"/>
      <c r="T647" s="118"/>
      <c r="AA647" s="119"/>
      <c r="AT647" s="116" t="s">
        <v>263</v>
      </c>
      <c r="AU647" s="116" t="s">
        <v>77</v>
      </c>
      <c r="AV647" s="116" t="s">
        <v>77</v>
      </c>
      <c r="AW647" s="116" t="s">
        <v>209</v>
      </c>
      <c r="AX647" s="116" t="s">
        <v>69</v>
      </c>
      <c r="AY647" s="116" t="s">
        <v>254</v>
      </c>
    </row>
    <row r="648" spans="2:51" s="6" customFormat="1" ht="15.75" customHeight="1">
      <c r="B648" s="114"/>
      <c r="E648" s="116"/>
      <c r="F648" s="261" t="s">
        <v>852</v>
      </c>
      <c r="G648" s="262"/>
      <c r="H648" s="262"/>
      <c r="I648" s="262"/>
      <c r="K648" s="117">
        <v>6.48</v>
      </c>
      <c r="S648" s="114"/>
      <c r="T648" s="118"/>
      <c r="AA648" s="119"/>
      <c r="AT648" s="116" t="s">
        <v>263</v>
      </c>
      <c r="AU648" s="116" t="s">
        <v>77</v>
      </c>
      <c r="AV648" s="116" t="s">
        <v>77</v>
      </c>
      <c r="AW648" s="116" t="s">
        <v>209</v>
      </c>
      <c r="AX648" s="116" t="s">
        <v>69</v>
      </c>
      <c r="AY648" s="116" t="s">
        <v>254</v>
      </c>
    </row>
    <row r="649" spans="2:51" s="6" customFormat="1" ht="15.75" customHeight="1">
      <c r="B649" s="120"/>
      <c r="E649" s="121"/>
      <c r="F649" s="263" t="s">
        <v>264</v>
      </c>
      <c r="G649" s="264"/>
      <c r="H649" s="264"/>
      <c r="I649" s="264"/>
      <c r="K649" s="122">
        <v>59.82</v>
      </c>
      <c r="S649" s="120"/>
      <c r="T649" s="123"/>
      <c r="AA649" s="124"/>
      <c r="AT649" s="121" t="s">
        <v>263</v>
      </c>
      <c r="AU649" s="121" t="s">
        <v>77</v>
      </c>
      <c r="AV649" s="121" t="s">
        <v>265</v>
      </c>
      <c r="AW649" s="121" t="s">
        <v>209</v>
      </c>
      <c r="AX649" s="121" t="s">
        <v>9</v>
      </c>
      <c r="AY649" s="121" t="s">
        <v>254</v>
      </c>
    </row>
    <row r="650" spans="2:65" s="6" customFormat="1" ht="27" customHeight="1">
      <c r="B650" s="21"/>
      <c r="C650" s="104" t="s">
        <v>853</v>
      </c>
      <c r="D650" s="104" t="s">
        <v>255</v>
      </c>
      <c r="E650" s="105" t="s">
        <v>854</v>
      </c>
      <c r="F650" s="257" t="s">
        <v>855</v>
      </c>
      <c r="G650" s="258"/>
      <c r="H650" s="258"/>
      <c r="I650" s="258"/>
      <c r="J650" s="107" t="s">
        <v>258</v>
      </c>
      <c r="K650" s="108">
        <v>320.43</v>
      </c>
      <c r="L650" s="259"/>
      <c r="M650" s="258"/>
      <c r="N650" s="260">
        <f>ROUND($L$650*$K$650,0)</f>
        <v>0</v>
      </c>
      <c r="O650" s="258"/>
      <c r="P650" s="258"/>
      <c r="Q650" s="258"/>
      <c r="R650" s="106" t="s">
        <v>259</v>
      </c>
      <c r="S650" s="21"/>
      <c r="T650" s="109"/>
      <c r="U650" s="110" t="s">
        <v>39</v>
      </c>
      <c r="X650" s="111">
        <v>0</v>
      </c>
      <c r="Y650" s="111">
        <f>$X$650*$K$650</f>
        <v>0</v>
      </c>
      <c r="Z650" s="111">
        <v>0.034</v>
      </c>
      <c r="AA650" s="112">
        <f>$Z$650*$K$650</f>
        <v>10.894620000000002</v>
      </c>
      <c r="AR650" s="73" t="s">
        <v>260</v>
      </c>
      <c r="AT650" s="73" t="s">
        <v>255</v>
      </c>
      <c r="AU650" s="73" t="s">
        <v>77</v>
      </c>
      <c r="AY650" s="6" t="s">
        <v>254</v>
      </c>
      <c r="BE650" s="113">
        <f>IF($U$650="základní",$N$650,0)</f>
        <v>0</v>
      </c>
      <c r="BF650" s="113">
        <f>IF($U$650="snížená",$N$650,0)</f>
        <v>0</v>
      </c>
      <c r="BG650" s="113">
        <f>IF($U$650="zákl. přenesená",$N$650,0)</f>
        <v>0</v>
      </c>
      <c r="BH650" s="113">
        <f>IF($U$650="sníž. přenesená",$N$650,0)</f>
        <v>0</v>
      </c>
      <c r="BI650" s="113">
        <f>IF($U$650="nulová",$N$650,0)</f>
        <v>0</v>
      </c>
      <c r="BJ650" s="73" t="s">
        <v>9</v>
      </c>
      <c r="BK650" s="113">
        <f>ROUND($L$650*$K$650,0)</f>
        <v>0</v>
      </c>
      <c r="BL650" s="73" t="s">
        <v>260</v>
      </c>
      <c r="BM650" s="73" t="s">
        <v>856</v>
      </c>
    </row>
    <row r="651" spans="2:51" s="6" customFormat="1" ht="15.75" customHeight="1">
      <c r="B651" s="114"/>
      <c r="E651" s="115"/>
      <c r="F651" s="261" t="s">
        <v>857</v>
      </c>
      <c r="G651" s="262"/>
      <c r="H651" s="262"/>
      <c r="I651" s="262"/>
      <c r="K651" s="117">
        <v>124.32</v>
      </c>
      <c r="S651" s="114"/>
      <c r="T651" s="118"/>
      <c r="AA651" s="119"/>
      <c r="AT651" s="116" t="s">
        <v>263</v>
      </c>
      <c r="AU651" s="116" t="s">
        <v>77</v>
      </c>
      <c r="AV651" s="116" t="s">
        <v>77</v>
      </c>
      <c r="AW651" s="116" t="s">
        <v>209</v>
      </c>
      <c r="AX651" s="116" t="s">
        <v>69</v>
      </c>
      <c r="AY651" s="116" t="s">
        <v>254</v>
      </c>
    </row>
    <row r="652" spans="2:51" s="6" customFormat="1" ht="15.75" customHeight="1">
      <c r="B652" s="114"/>
      <c r="E652" s="116"/>
      <c r="F652" s="261" t="s">
        <v>858</v>
      </c>
      <c r="G652" s="262"/>
      <c r="H652" s="262"/>
      <c r="I652" s="262"/>
      <c r="K652" s="117">
        <v>16.8</v>
      </c>
      <c r="S652" s="114"/>
      <c r="T652" s="118"/>
      <c r="AA652" s="119"/>
      <c r="AT652" s="116" t="s">
        <v>263</v>
      </c>
      <c r="AU652" s="116" t="s">
        <v>77</v>
      </c>
      <c r="AV652" s="116" t="s">
        <v>77</v>
      </c>
      <c r="AW652" s="116" t="s">
        <v>209</v>
      </c>
      <c r="AX652" s="116" t="s">
        <v>69</v>
      </c>
      <c r="AY652" s="116" t="s">
        <v>254</v>
      </c>
    </row>
    <row r="653" spans="2:51" s="6" customFormat="1" ht="15.75" customHeight="1">
      <c r="B653" s="114"/>
      <c r="E653" s="116"/>
      <c r="F653" s="261" t="s">
        <v>859</v>
      </c>
      <c r="G653" s="262"/>
      <c r="H653" s="262"/>
      <c r="I653" s="262"/>
      <c r="K653" s="117">
        <v>179.31</v>
      </c>
      <c r="S653" s="114"/>
      <c r="T653" s="118"/>
      <c r="AA653" s="119"/>
      <c r="AT653" s="116" t="s">
        <v>263</v>
      </c>
      <c r="AU653" s="116" t="s">
        <v>77</v>
      </c>
      <c r="AV653" s="116" t="s">
        <v>77</v>
      </c>
      <c r="AW653" s="116" t="s">
        <v>209</v>
      </c>
      <c r="AX653" s="116" t="s">
        <v>69</v>
      </c>
      <c r="AY653" s="116" t="s">
        <v>254</v>
      </c>
    </row>
    <row r="654" spans="2:51" s="6" customFormat="1" ht="15.75" customHeight="1">
      <c r="B654" s="120"/>
      <c r="E654" s="121"/>
      <c r="F654" s="263" t="s">
        <v>264</v>
      </c>
      <c r="G654" s="264"/>
      <c r="H654" s="264"/>
      <c r="I654" s="264"/>
      <c r="K654" s="122">
        <v>320.43</v>
      </c>
      <c r="S654" s="120"/>
      <c r="T654" s="123"/>
      <c r="AA654" s="124"/>
      <c r="AT654" s="121" t="s">
        <v>263</v>
      </c>
      <c r="AU654" s="121" t="s">
        <v>77</v>
      </c>
      <c r="AV654" s="121" t="s">
        <v>265</v>
      </c>
      <c r="AW654" s="121" t="s">
        <v>209</v>
      </c>
      <c r="AX654" s="121" t="s">
        <v>9</v>
      </c>
      <c r="AY654" s="121" t="s">
        <v>254</v>
      </c>
    </row>
    <row r="655" spans="2:65" s="6" customFormat="1" ht="27" customHeight="1">
      <c r="B655" s="21"/>
      <c r="C655" s="104" t="s">
        <v>860</v>
      </c>
      <c r="D655" s="104" t="s">
        <v>255</v>
      </c>
      <c r="E655" s="105" t="s">
        <v>861</v>
      </c>
      <c r="F655" s="257" t="s">
        <v>862</v>
      </c>
      <c r="G655" s="258"/>
      <c r="H655" s="258"/>
      <c r="I655" s="258"/>
      <c r="J655" s="107" t="s">
        <v>258</v>
      </c>
      <c r="K655" s="108">
        <v>5.122</v>
      </c>
      <c r="L655" s="259"/>
      <c r="M655" s="258"/>
      <c r="N655" s="260">
        <f>ROUND($L$655*$K$655,0)</f>
        <v>0</v>
      </c>
      <c r="O655" s="258"/>
      <c r="P655" s="258"/>
      <c r="Q655" s="258"/>
      <c r="R655" s="106" t="s">
        <v>259</v>
      </c>
      <c r="S655" s="21"/>
      <c r="T655" s="109"/>
      <c r="U655" s="110" t="s">
        <v>39</v>
      </c>
      <c r="X655" s="111">
        <v>0</v>
      </c>
      <c r="Y655" s="111">
        <f>$X$655*$K$655</f>
        <v>0</v>
      </c>
      <c r="Z655" s="111">
        <v>0.076</v>
      </c>
      <c r="AA655" s="112">
        <f>$Z$655*$K$655</f>
        <v>0.389272</v>
      </c>
      <c r="AR655" s="73" t="s">
        <v>260</v>
      </c>
      <c r="AT655" s="73" t="s">
        <v>255</v>
      </c>
      <c r="AU655" s="73" t="s">
        <v>77</v>
      </c>
      <c r="AY655" s="6" t="s">
        <v>254</v>
      </c>
      <c r="BE655" s="113">
        <f>IF($U$655="základní",$N$655,0)</f>
        <v>0</v>
      </c>
      <c r="BF655" s="113">
        <f>IF($U$655="snížená",$N$655,0)</f>
        <v>0</v>
      </c>
      <c r="BG655" s="113">
        <f>IF($U$655="zákl. přenesená",$N$655,0)</f>
        <v>0</v>
      </c>
      <c r="BH655" s="113">
        <f>IF($U$655="sníž. přenesená",$N$655,0)</f>
        <v>0</v>
      </c>
      <c r="BI655" s="113">
        <f>IF($U$655="nulová",$N$655,0)</f>
        <v>0</v>
      </c>
      <c r="BJ655" s="73" t="s">
        <v>9</v>
      </c>
      <c r="BK655" s="113">
        <f>ROUND($L$655*$K$655,0)</f>
        <v>0</v>
      </c>
      <c r="BL655" s="73" t="s">
        <v>260</v>
      </c>
      <c r="BM655" s="73" t="s">
        <v>863</v>
      </c>
    </row>
    <row r="656" spans="2:51" s="6" customFormat="1" ht="15.75" customHeight="1">
      <c r="B656" s="114"/>
      <c r="E656" s="115"/>
      <c r="F656" s="261" t="s">
        <v>864</v>
      </c>
      <c r="G656" s="262"/>
      <c r="H656" s="262"/>
      <c r="I656" s="262"/>
      <c r="K656" s="117">
        <v>1.773</v>
      </c>
      <c r="S656" s="114"/>
      <c r="T656" s="118"/>
      <c r="AA656" s="119"/>
      <c r="AT656" s="116" t="s">
        <v>263</v>
      </c>
      <c r="AU656" s="116" t="s">
        <v>77</v>
      </c>
      <c r="AV656" s="116" t="s">
        <v>77</v>
      </c>
      <c r="AW656" s="116" t="s">
        <v>209</v>
      </c>
      <c r="AX656" s="116" t="s">
        <v>69</v>
      </c>
      <c r="AY656" s="116" t="s">
        <v>254</v>
      </c>
    </row>
    <row r="657" spans="2:51" s="6" customFormat="1" ht="15.75" customHeight="1">
      <c r="B657" s="114"/>
      <c r="E657" s="116"/>
      <c r="F657" s="261" t="s">
        <v>864</v>
      </c>
      <c r="G657" s="262"/>
      <c r="H657" s="262"/>
      <c r="I657" s="262"/>
      <c r="K657" s="117">
        <v>1.773</v>
      </c>
      <c r="S657" s="114"/>
      <c r="T657" s="118"/>
      <c r="AA657" s="119"/>
      <c r="AT657" s="116" t="s">
        <v>263</v>
      </c>
      <c r="AU657" s="116" t="s">
        <v>77</v>
      </c>
      <c r="AV657" s="116" t="s">
        <v>77</v>
      </c>
      <c r="AW657" s="116" t="s">
        <v>209</v>
      </c>
      <c r="AX657" s="116" t="s">
        <v>69</v>
      </c>
      <c r="AY657" s="116" t="s">
        <v>254</v>
      </c>
    </row>
    <row r="658" spans="2:51" s="6" customFormat="1" ht="15.75" customHeight="1">
      <c r="B658" s="114"/>
      <c r="E658" s="116"/>
      <c r="F658" s="261" t="s">
        <v>865</v>
      </c>
      <c r="G658" s="262"/>
      <c r="H658" s="262"/>
      <c r="I658" s="262"/>
      <c r="K658" s="117">
        <v>1.576</v>
      </c>
      <c r="S658" s="114"/>
      <c r="T658" s="118"/>
      <c r="AA658" s="119"/>
      <c r="AT658" s="116" t="s">
        <v>263</v>
      </c>
      <c r="AU658" s="116" t="s">
        <v>77</v>
      </c>
      <c r="AV658" s="116" t="s">
        <v>77</v>
      </c>
      <c r="AW658" s="116" t="s">
        <v>209</v>
      </c>
      <c r="AX658" s="116" t="s">
        <v>69</v>
      </c>
      <c r="AY658" s="116" t="s">
        <v>254</v>
      </c>
    </row>
    <row r="659" spans="2:51" s="6" customFormat="1" ht="15.75" customHeight="1">
      <c r="B659" s="120"/>
      <c r="E659" s="121"/>
      <c r="F659" s="263" t="s">
        <v>264</v>
      </c>
      <c r="G659" s="264"/>
      <c r="H659" s="264"/>
      <c r="I659" s="264"/>
      <c r="K659" s="122">
        <v>5.122</v>
      </c>
      <c r="S659" s="120"/>
      <c r="T659" s="123"/>
      <c r="AA659" s="124"/>
      <c r="AT659" s="121" t="s">
        <v>263</v>
      </c>
      <c r="AU659" s="121" t="s">
        <v>77</v>
      </c>
      <c r="AV659" s="121" t="s">
        <v>265</v>
      </c>
      <c r="AW659" s="121" t="s">
        <v>209</v>
      </c>
      <c r="AX659" s="121" t="s">
        <v>9</v>
      </c>
      <c r="AY659" s="121" t="s">
        <v>254</v>
      </c>
    </row>
    <row r="660" spans="2:65" s="6" customFormat="1" ht="27" customHeight="1">
      <c r="B660" s="21"/>
      <c r="C660" s="104" t="s">
        <v>866</v>
      </c>
      <c r="D660" s="104" t="s">
        <v>255</v>
      </c>
      <c r="E660" s="105" t="s">
        <v>867</v>
      </c>
      <c r="F660" s="257" t="s">
        <v>868</v>
      </c>
      <c r="G660" s="258"/>
      <c r="H660" s="258"/>
      <c r="I660" s="258"/>
      <c r="J660" s="107" t="s">
        <v>258</v>
      </c>
      <c r="K660" s="108">
        <v>11.75</v>
      </c>
      <c r="L660" s="259"/>
      <c r="M660" s="258"/>
      <c r="N660" s="260">
        <f>ROUND($L$660*$K$660,0)</f>
        <v>0</v>
      </c>
      <c r="O660" s="258"/>
      <c r="P660" s="258"/>
      <c r="Q660" s="258"/>
      <c r="R660" s="106" t="s">
        <v>259</v>
      </c>
      <c r="S660" s="21"/>
      <c r="T660" s="109"/>
      <c r="U660" s="110" t="s">
        <v>39</v>
      </c>
      <c r="X660" s="111">
        <v>0</v>
      </c>
      <c r="Y660" s="111">
        <f>$X$660*$K$660</f>
        <v>0</v>
      </c>
      <c r="Z660" s="111">
        <v>0.063</v>
      </c>
      <c r="AA660" s="112">
        <f>$Z$660*$K$660</f>
        <v>0.74025</v>
      </c>
      <c r="AR660" s="73" t="s">
        <v>260</v>
      </c>
      <c r="AT660" s="73" t="s">
        <v>255</v>
      </c>
      <c r="AU660" s="73" t="s">
        <v>77</v>
      </c>
      <c r="AY660" s="6" t="s">
        <v>254</v>
      </c>
      <c r="BE660" s="113">
        <f>IF($U$660="základní",$N$660,0)</f>
        <v>0</v>
      </c>
      <c r="BF660" s="113">
        <f>IF($U$660="snížená",$N$660,0)</f>
        <v>0</v>
      </c>
      <c r="BG660" s="113">
        <f>IF($U$660="zákl. přenesená",$N$660,0)</f>
        <v>0</v>
      </c>
      <c r="BH660" s="113">
        <f>IF($U$660="sníž. přenesená",$N$660,0)</f>
        <v>0</v>
      </c>
      <c r="BI660" s="113">
        <f>IF($U$660="nulová",$N$660,0)</f>
        <v>0</v>
      </c>
      <c r="BJ660" s="73" t="s">
        <v>9</v>
      </c>
      <c r="BK660" s="113">
        <f>ROUND($L$660*$K$660,0)</f>
        <v>0</v>
      </c>
      <c r="BL660" s="73" t="s">
        <v>260</v>
      </c>
      <c r="BM660" s="73" t="s">
        <v>869</v>
      </c>
    </row>
    <row r="661" spans="2:51" s="6" customFormat="1" ht="15.75" customHeight="1">
      <c r="B661" s="114"/>
      <c r="E661" s="115"/>
      <c r="F661" s="261" t="s">
        <v>870</v>
      </c>
      <c r="G661" s="262"/>
      <c r="H661" s="262"/>
      <c r="I661" s="262"/>
      <c r="K661" s="117">
        <v>11.75</v>
      </c>
      <c r="S661" s="114"/>
      <c r="T661" s="118"/>
      <c r="AA661" s="119"/>
      <c r="AT661" s="116" t="s">
        <v>263</v>
      </c>
      <c r="AU661" s="116" t="s">
        <v>77</v>
      </c>
      <c r="AV661" s="116" t="s">
        <v>77</v>
      </c>
      <c r="AW661" s="116" t="s">
        <v>209</v>
      </c>
      <c r="AX661" s="116" t="s">
        <v>9</v>
      </c>
      <c r="AY661" s="116" t="s">
        <v>254</v>
      </c>
    </row>
    <row r="662" spans="2:65" s="6" customFormat="1" ht="27" customHeight="1">
      <c r="B662" s="21"/>
      <c r="C662" s="104" t="s">
        <v>871</v>
      </c>
      <c r="D662" s="104" t="s">
        <v>255</v>
      </c>
      <c r="E662" s="105" t="s">
        <v>872</v>
      </c>
      <c r="F662" s="257" t="s">
        <v>873</v>
      </c>
      <c r="G662" s="258"/>
      <c r="H662" s="258"/>
      <c r="I662" s="258"/>
      <c r="J662" s="107" t="s">
        <v>258</v>
      </c>
      <c r="K662" s="108">
        <v>23.923</v>
      </c>
      <c r="L662" s="259"/>
      <c r="M662" s="258"/>
      <c r="N662" s="260">
        <f>ROUND($L$662*$K$662,0)</f>
        <v>0</v>
      </c>
      <c r="O662" s="258"/>
      <c r="P662" s="258"/>
      <c r="Q662" s="258"/>
      <c r="R662" s="106" t="s">
        <v>259</v>
      </c>
      <c r="S662" s="21"/>
      <c r="T662" s="109"/>
      <c r="U662" s="110" t="s">
        <v>39</v>
      </c>
      <c r="X662" s="111">
        <v>0</v>
      </c>
      <c r="Y662" s="111">
        <f>$X$662*$K$662</f>
        <v>0</v>
      </c>
      <c r="Z662" s="111">
        <v>0.089</v>
      </c>
      <c r="AA662" s="112">
        <f>$Z$662*$K$662</f>
        <v>2.1291469999999997</v>
      </c>
      <c r="AR662" s="73" t="s">
        <v>260</v>
      </c>
      <c r="AT662" s="73" t="s">
        <v>255</v>
      </c>
      <c r="AU662" s="73" t="s">
        <v>77</v>
      </c>
      <c r="AY662" s="6" t="s">
        <v>254</v>
      </c>
      <c r="BE662" s="113">
        <f>IF($U$662="základní",$N$662,0)</f>
        <v>0</v>
      </c>
      <c r="BF662" s="113">
        <f>IF($U$662="snížená",$N$662,0)</f>
        <v>0</v>
      </c>
      <c r="BG662" s="113">
        <f>IF($U$662="zákl. přenesená",$N$662,0)</f>
        <v>0</v>
      </c>
      <c r="BH662" s="113">
        <f>IF($U$662="sníž. přenesená",$N$662,0)</f>
        <v>0</v>
      </c>
      <c r="BI662" s="113">
        <f>IF($U$662="nulová",$N$662,0)</f>
        <v>0</v>
      </c>
      <c r="BJ662" s="73" t="s">
        <v>9</v>
      </c>
      <c r="BK662" s="113">
        <f>ROUND($L$662*$K$662,0)</f>
        <v>0</v>
      </c>
      <c r="BL662" s="73" t="s">
        <v>260</v>
      </c>
      <c r="BM662" s="73" t="s">
        <v>874</v>
      </c>
    </row>
    <row r="663" spans="2:51" s="6" customFormat="1" ht="15.75" customHeight="1">
      <c r="B663" s="114"/>
      <c r="E663" s="115"/>
      <c r="F663" s="261" t="s">
        <v>786</v>
      </c>
      <c r="G663" s="262"/>
      <c r="H663" s="262"/>
      <c r="I663" s="262"/>
      <c r="K663" s="117">
        <v>16.303</v>
      </c>
      <c r="S663" s="114"/>
      <c r="T663" s="118"/>
      <c r="AA663" s="119"/>
      <c r="AT663" s="116" t="s">
        <v>263</v>
      </c>
      <c r="AU663" s="116" t="s">
        <v>77</v>
      </c>
      <c r="AV663" s="116" t="s">
        <v>77</v>
      </c>
      <c r="AW663" s="116" t="s">
        <v>209</v>
      </c>
      <c r="AX663" s="116" t="s">
        <v>69</v>
      </c>
      <c r="AY663" s="116" t="s">
        <v>254</v>
      </c>
    </row>
    <row r="664" spans="2:51" s="6" customFormat="1" ht="15.75" customHeight="1">
      <c r="B664" s="120"/>
      <c r="E664" s="121"/>
      <c r="F664" s="263" t="s">
        <v>787</v>
      </c>
      <c r="G664" s="264"/>
      <c r="H664" s="264"/>
      <c r="I664" s="264"/>
      <c r="K664" s="122">
        <v>16.303</v>
      </c>
      <c r="S664" s="120"/>
      <c r="T664" s="123"/>
      <c r="AA664" s="124"/>
      <c r="AT664" s="121" t="s">
        <v>263</v>
      </c>
      <c r="AU664" s="121" t="s">
        <v>77</v>
      </c>
      <c r="AV664" s="121" t="s">
        <v>265</v>
      </c>
      <c r="AW664" s="121" t="s">
        <v>209</v>
      </c>
      <c r="AX664" s="121" t="s">
        <v>69</v>
      </c>
      <c r="AY664" s="121" t="s">
        <v>254</v>
      </c>
    </row>
    <row r="665" spans="2:51" s="6" customFormat="1" ht="15.75" customHeight="1">
      <c r="B665" s="129"/>
      <c r="E665" s="130" t="s">
        <v>136</v>
      </c>
      <c r="F665" s="269" t="s">
        <v>442</v>
      </c>
      <c r="G665" s="270"/>
      <c r="H665" s="270"/>
      <c r="I665" s="270"/>
      <c r="K665" s="131">
        <v>16.303</v>
      </c>
      <c r="S665" s="129"/>
      <c r="T665" s="132"/>
      <c r="AA665" s="133"/>
      <c r="AT665" s="130" t="s">
        <v>263</v>
      </c>
      <c r="AU665" s="130" t="s">
        <v>77</v>
      </c>
      <c r="AV665" s="130" t="s">
        <v>260</v>
      </c>
      <c r="AW665" s="130" t="s">
        <v>209</v>
      </c>
      <c r="AX665" s="130" t="s">
        <v>69</v>
      </c>
      <c r="AY665" s="130" t="s">
        <v>254</v>
      </c>
    </row>
    <row r="666" spans="2:51" s="6" customFormat="1" ht="15.75" customHeight="1">
      <c r="B666" s="114"/>
      <c r="E666" s="116"/>
      <c r="F666" s="261" t="s">
        <v>788</v>
      </c>
      <c r="G666" s="262"/>
      <c r="H666" s="262"/>
      <c r="I666" s="262"/>
      <c r="K666" s="117">
        <v>7.62</v>
      </c>
      <c r="S666" s="114"/>
      <c r="T666" s="118"/>
      <c r="AA666" s="119"/>
      <c r="AT666" s="116" t="s">
        <v>263</v>
      </c>
      <c r="AU666" s="116" t="s">
        <v>77</v>
      </c>
      <c r="AV666" s="116" t="s">
        <v>77</v>
      </c>
      <c r="AW666" s="116" t="s">
        <v>209</v>
      </c>
      <c r="AX666" s="116" t="s">
        <v>69</v>
      </c>
      <c r="AY666" s="116" t="s">
        <v>254</v>
      </c>
    </row>
    <row r="667" spans="2:51" s="6" customFormat="1" ht="15.75" customHeight="1">
      <c r="B667" s="120"/>
      <c r="E667" s="121"/>
      <c r="F667" s="263" t="s">
        <v>789</v>
      </c>
      <c r="G667" s="264"/>
      <c r="H667" s="264"/>
      <c r="I667" s="264"/>
      <c r="K667" s="122">
        <v>7.62</v>
      </c>
      <c r="S667" s="120"/>
      <c r="T667" s="123"/>
      <c r="AA667" s="124"/>
      <c r="AT667" s="121" t="s">
        <v>263</v>
      </c>
      <c r="AU667" s="121" t="s">
        <v>77</v>
      </c>
      <c r="AV667" s="121" t="s">
        <v>265</v>
      </c>
      <c r="AW667" s="121" t="s">
        <v>209</v>
      </c>
      <c r="AX667" s="121" t="s">
        <v>69</v>
      </c>
      <c r="AY667" s="121" t="s">
        <v>254</v>
      </c>
    </row>
    <row r="668" spans="2:51" s="6" customFormat="1" ht="15.75" customHeight="1">
      <c r="B668" s="129"/>
      <c r="E668" s="130" t="s">
        <v>139</v>
      </c>
      <c r="F668" s="269" t="s">
        <v>442</v>
      </c>
      <c r="G668" s="270"/>
      <c r="H668" s="270"/>
      <c r="I668" s="270"/>
      <c r="K668" s="131">
        <v>7.62</v>
      </c>
      <c r="S668" s="129"/>
      <c r="T668" s="132"/>
      <c r="AA668" s="133"/>
      <c r="AT668" s="130" t="s">
        <v>263</v>
      </c>
      <c r="AU668" s="130" t="s">
        <v>77</v>
      </c>
      <c r="AV668" s="130" t="s">
        <v>260</v>
      </c>
      <c r="AW668" s="130" t="s">
        <v>209</v>
      </c>
      <c r="AX668" s="130" t="s">
        <v>69</v>
      </c>
      <c r="AY668" s="130" t="s">
        <v>254</v>
      </c>
    </row>
    <row r="669" spans="2:51" s="6" customFormat="1" ht="15.75" customHeight="1">
      <c r="B669" s="114"/>
      <c r="E669" s="116"/>
      <c r="F669" s="261" t="s">
        <v>136</v>
      </c>
      <c r="G669" s="262"/>
      <c r="H669" s="262"/>
      <c r="I669" s="262"/>
      <c r="K669" s="117">
        <v>16.303</v>
      </c>
      <c r="S669" s="114"/>
      <c r="T669" s="118"/>
      <c r="AA669" s="119"/>
      <c r="AT669" s="116" t="s">
        <v>263</v>
      </c>
      <c r="AU669" s="116" t="s">
        <v>77</v>
      </c>
      <c r="AV669" s="116" t="s">
        <v>77</v>
      </c>
      <c r="AW669" s="116" t="s">
        <v>209</v>
      </c>
      <c r="AX669" s="116" t="s">
        <v>69</v>
      </c>
      <c r="AY669" s="116" t="s">
        <v>254</v>
      </c>
    </row>
    <row r="670" spans="2:51" s="6" customFormat="1" ht="15.75" customHeight="1">
      <c r="B670" s="114"/>
      <c r="E670" s="116"/>
      <c r="F670" s="261" t="s">
        <v>139</v>
      </c>
      <c r="G670" s="262"/>
      <c r="H670" s="262"/>
      <c r="I670" s="262"/>
      <c r="K670" s="117">
        <v>7.62</v>
      </c>
      <c r="S670" s="114"/>
      <c r="T670" s="118"/>
      <c r="AA670" s="119"/>
      <c r="AT670" s="116" t="s">
        <v>263</v>
      </c>
      <c r="AU670" s="116" t="s">
        <v>77</v>
      </c>
      <c r="AV670" s="116" t="s">
        <v>77</v>
      </c>
      <c r="AW670" s="116" t="s">
        <v>209</v>
      </c>
      <c r="AX670" s="116" t="s">
        <v>69</v>
      </c>
      <c r="AY670" s="116" t="s">
        <v>254</v>
      </c>
    </row>
    <row r="671" spans="2:51" s="6" customFormat="1" ht="15.75" customHeight="1">
      <c r="B671" s="120"/>
      <c r="E671" s="121"/>
      <c r="F671" s="263" t="s">
        <v>264</v>
      </c>
      <c r="G671" s="264"/>
      <c r="H671" s="264"/>
      <c r="I671" s="264"/>
      <c r="K671" s="122">
        <v>23.923</v>
      </c>
      <c r="S671" s="120"/>
      <c r="T671" s="123"/>
      <c r="AA671" s="124"/>
      <c r="AT671" s="121" t="s">
        <v>263</v>
      </c>
      <c r="AU671" s="121" t="s">
        <v>77</v>
      </c>
      <c r="AV671" s="121" t="s">
        <v>265</v>
      </c>
      <c r="AW671" s="121" t="s">
        <v>209</v>
      </c>
      <c r="AX671" s="121" t="s">
        <v>9</v>
      </c>
      <c r="AY671" s="121" t="s">
        <v>254</v>
      </c>
    </row>
    <row r="672" spans="2:65" s="6" customFormat="1" ht="27" customHeight="1">
      <c r="B672" s="21"/>
      <c r="C672" s="104" t="s">
        <v>875</v>
      </c>
      <c r="D672" s="104" t="s">
        <v>255</v>
      </c>
      <c r="E672" s="105" t="s">
        <v>876</v>
      </c>
      <c r="F672" s="257" t="s">
        <v>877</v>
      </c>
      <c r="G672" s="258"/>
      <c r="H672" s="258"/>
      <c r="I672" s="258"/>
      <c r="J672" s="107" t="s">
        <v>258</v>
      </c>
      <c r="K672" s="108">
        <v>93.801</v>
      </c>
      <c r="L672" s="259"/>
      <c r="M672" s="258"/>
      <c r="N672" s="260">
        <f>ROUND($L$672*$K$672,0)</f>
        <v>0</v>
      </c>
      <c r="O672" s="258"/>
      <c r="P672" s="258"/>
      <c r="Q672" s="258"/>
      <c r="R672" s="106" t="s">
        <v>259</v>
      </c>
      <c r="S672" s="21"/>
      <c r="T672" s="109"/>
      <c r="U672" s="110" t="s">
        <v>39</v>
      </c>
      <c r="X672" s="111">
        <v>0</v>
      </c>
      <c r="Y672" s="111">
        <f>$X$672*$K$672</f>
        <v>0</v>
      </c>
      <c r="Z672" s="111">
        <v>0</v>
      </c>
      <c r="AA672" s="112">
        <f>$Z$672*$K$672</f>
        <v>0</v>
      </c>
      <c r="AR672" s="73" t="s">
        <v>260</v>
      </c>
      <c r="AT672" s="73" t="s">
        <v>255</v>
      </c>
      <c r="AU672" s="73" t="s">
        <v>77</v>
      </c>
      <c r="AY672" s="6" t="s">
        <v>254</v>
      </c>
      <c r="BE672" s="113">
        <f>IF($U$672="základní",$N$672,0)</f>
        <v>0</v>
      </c>
      <c r="BF672" s="113">
        <f>IF($U$672="snížená",$N$672,0)</f>
        <v>0</v>
      </c>
      <c r="BG672" s="113">
        <f>IF($U$672="zákl. přenesená",$N$672,0)</f>
        <v>0</v>
      </c>
      <c r="BH672" s="113">
        <f>IF($U$672="sníž. přenesená",$N$672,0)</f>
        <v>0</v>
      </c>
      <c r="BI672" s="113">
        <f>IF($U$672="nulová",$N$672,0)</f>
        <v>0</v>
      </c>
      <c r="BJ672" s="73" t="s">
        <v>9</v>
      </c>
      <c r="BK672" s="113">
        <f>ROUND($L$672*$K$672,0)</f>
        <v>0</v>
      </c>
      <c r="BL672" s="73" t="s">
        <v>260</v>
      </c>
      <c r="BM672" s="73" t="s">
        <v>878</v>
      </c>
    </row>
    <row r="673" spans="2:51" s="6" customFormat="1" ht="15.75" customHeight="1">
      <c r="B673" s="114"/>
      <c r="E673" s="115"/>
      <c r="F673" s="261" t="s">
        <v>879</v>
      </c>
      <c r="G673" s="262"/>
      <c r="H673" s="262"/>
      <c r="I673" s="262"/>
      <c r="K673" s="117">
        <v>93.801</v>
      </c>
      <c r="S673" s="114"/>
      <c r="T673" s="118"/>
      <c r="AA673" s="119"/>
      <c r="AT673" s="116" t="s">
        <v>263</v>
      </c>
      <c r="AU673" s="116" t="s">
        <v>77</v>
      </c>
      <c r="AV673" s="116" t="s">
        <v>77</v>
      </c>
      <c r="AW673" s="116" t="s">
        <v>209</v>
      </c>
      <c r="AX673" s="116" t="s">
        <v>9</v>
      </c>
      <c r="AY673" s="116" t="s">
        <v>254</v>
      </c>
    </row>
    <row r="674" spans="2:65" s="6" customFormat="1" ht="27" customHeight="1">
      <c r="B674" s="21"/>
      <c r="C674" s="104" t="s">
        <v>880</v>
      </c>
      <c r="D674" s="104" t="s">
        <v>255</v>
      </c>
      <c r="E674" s="105" t="s">
        <v>881</v>
      </c>
      <c r="F674" s="257" t="s">
        <v>882</v>
      </c>
      <c r="G674" s="258"/>
      <c r="H674" s="258"/>
      <c r="I674" s="258"/>
      <c r="J674" s="107" t="s">
        <v>258</v>
      </c>
      <c r="K674" s="108">
        <v>93.801</v>
      </c>
      <c r="L674" s="259"/>
      <c r="M674" s="258"/>
      <c r="N674" s="260">
        <f>ROUND($L$674*$K$674,0)</f>
        <v>0</v>
      </c>
      <c r="O674" s="258"/>
      <c r="P674" s="258"/>
      <c r="Q674" s="258"/>
      <c r="R674" s="106" t="s">
        <v>259</v>
      </c>
      <c r="S674" s="21"/>
      <c r="T674" s="109"/>
      <c r="U674" s="110" t="s">
        <v>39</v>
      </c>
      <c r="X674" s="111">
        <v>0</v>
      </c>
      <c r="Y674" s="111">
        <f>$X$674*$K$674</f>
        <v>0</v>
      </c>
      <c r="Z674" s="111">
        <v>0</v>
      </c>
      <c r="AA674" s="112">
        <f>$Z$674*$K$674</f>
        <v>0</v>
      </c>
      <c r="AR674" s="73" t="s">
        <v>260</v>
      </c>
      <c r="AT674" s="73" t="s">
        <v>255</v>
      </c>
      <c r="AU674" s="73" t="s">
        <v>77</v>
      </c>
      <c r="AY674" s="6" t="s">
        <v>254</v>
      </c>
      <c r="BE674" s="113">
        <f>IF($U$674="základní",$N$674,0)</f>
        <v>0</v>
      </c>
      <c r="BF674" s="113">
        <f>IF($U$674="snížená",$N$674,0)</f>
        <v>0</v>
      </c>
      <c r="BG674" s="113">
        <f>IF($U$674="zákl. přenesená",$N$674,0)</f>
        <v>0</v>
      </c>
      <c r="BH674" s="113">
        <f>IF($U$674="sníž. přenesená",$N$674,0)</f>
        <v>0</v>
      </c>
      <c r="BI674" s="113">
        <f>IF($U$674="nulová",$N$674,0)</f>
        <v>0</v>
      </c>
      <c r="BJ674" s="73" t="s">
        <v>9</v>
      </c>
      <c r="BK674" s="113">
        <f>ROUND($L$674*$K$674,0)</f>
        <v>0</v>
      </c>
      <c r="BL674" s="73" t="s">
        <v>260</v>
      </c>
      <c r="BM674" s="73" t="s">
        <v>883</v>
      </c>
    </row>
    <row r="675" spans="2:51" s="6" customFormat="1" ht="15.75" customHeight="1">
      <c r="B675" s="114"/>
      <c r="E675" s="115"/>
      <c r="F675" s="261" t="s">
        <v>879</v>
      </c>
      <c r="G675" s="262"/>
      <c r="H675" s="262"/>
      <c r="I675" s="262"/>
      <c r="K675" s="117">
        <v>93.801</v>
      </c>
      <c r="S675" s="114"/>
      <c r="T675" s="118"/>
      <c r="AA675" s="119"/>
      <c r="AT675" s="116" t="s">
        <v>263</v>
      </c>
      <c r="AU675" s="116" t="s">
        <v>77</v>
      </c>
      <c r="AV675" s="116" t="s">
        <v>77</v>
      </c>
      <c r="AW675" s="116" t="s">
        <v>209</v>
      </c>
      <c r="AX675" s="116" t="s">
        <v>9</v>
      </c>
      <c r="AY675" s="116" t="s">
        <v>254</v>
      </c>
    </row>
    <row r="676" spans="2:65" s="6" customFormat="1" ht="27" customHeight="1">
      <c r="B676" s="21"/>
      <c r="C676" s="104" t="s">
        <v>884</v>
      </c>
      <c r="D676" s="104" t="s">
        <v>255</v>
      </c>
      <c r="E676" s="105" t="s">
        <v>885</v>
      </c>
      <c r="F676" s="257" t="s">
        <v>886</v>
      </c>
      <c r="G676" s="258"/>
      <c r="H676" s="258"/>
      <c r="I676" s="258"/>
      <c r="J676" s="107" t="s">
        <v>258</v>
      </c>
      <c r="K676" s="108">
        <v>93.801</v>
      </c>
      <c r="L676" s="259"/>
      <c r="M676" s="258"/>
      <c r="N676" s="260">
        <f>ROUND($L$676*$K$676,0)</f>
        <v>0</v>
      </c>
      <c r="O676" s="258"/>
      <c r="P676" s="258"/>
      <c r="Q676" s="258"/>
      <c r="R676" s="106" t="s">
        <v>259</v>
      </c>
      <c r="S676" s="21"/>
      <c r="T676" s="109"/>
      <c r="U676" s="110" t="s">
        <v>39</v>
      </c>
      <c r="X676" s="111">
        <v>0.019425</v>
      </c>
      <c r="Y676" s="111">
        <f>$X$676*$K$676</f>
        <v>1.8220844250000001</v>
      </c>
      <c r="Z676" s="111">
        <v>0</v>
      </c>
      <c r="AA676" s="112">
        <f>$Z$676*$K$676</f>
        <v>0</v>
      </c>
      <c r="AR676" s="73" t="s">
        <v>260</v>
      </c>
      <c r="AT676" s="73" t="s">
        <v>255</v>
      </c>
      <c r="AU676" s="73" t="s">
        <v>77</v>
      </c>
      <c r="AY676" s="6" t="s">
        <v>254</v>
      </c>
      <c r="BE676" s="113">
        <f>IF($U$676="základní",$N$676,0)</f>
        <v>0</v>
      </c>
      <c r="BF676" s="113">
        <f>IF($U$676="snížená",$N$676,0)</f>
        <v>0</v>
      </c>
      <c r="BG676" s="113">
        <f>IF($U$676="zákl. přenesená",$N$676,0)</f>
        <v>0</v>
      </c>
      <c r="BH676" s="113">
        <f>IF($U$676="sníž. přenesená",$N$676,0)</f>
        <v>0</v>
      </c>
      <c r="BI676" s="113">
        <f>IF($U$676="nulová",$N$676,0)</f>
        <v>0</v>
      </c>
      <c r="BJ676" s="73" t="s">
        <v>9</v>
      </c>
      <c r="BK676" s="113">
        <f>ROUND($L$676*$K$676,0)</f>
        <v>0</v>
      </c>
      <c r="BL676" s="73" t="s">
        <v>260</v>
      </c>
      <c r="BM676" s="73" t="s">
        <v>887</v>
      </c>
    </row>
    <row r="677" spans="2:51" s="6" customFormat="1" ht="15.75" customHeight="1">
      <c r="B677" s="114"/>
      <c r="E677" s="115"/>
      <c r="F677" s="261" t="s">
        <v>879</v>
      </c>
      <c r="G677" s="262"/>
      <c r="H677" s="262"/>
      <c r="I677" s="262"/>
      <c r="K677" s="117">
        <v>93.801</v>
      </c>
      <c r="S677" s="114"/>
      <c r="T677" s="118"/>
      <c r="AA677" s="119"/>
      <c r="AT677" s="116" t="s">
        <v>263</v>
      </c>
      <c r="AU677" s="116" t="s">
        <v>77</v>
      </c>
      <c r="AV677" s="116" t="s">
        <v>77</v>
      </c>
      <c r="AW677" s="116" t="s">
        <v>209</v>
      </c>
      <c r="AX677" s="116" t="s">
        <v>9</v>
      </c>
      <c r="AY677" s="116" t="s">
        <v>254</v>
      </c>
    </row>
    <row r="678" spans="2:65" s="6" customFormat="1" ht="27" customHeight="1">
      <c r="B678" s="21"/>
      <c r="C678" s="104" t="s">
        <v>888</v>
      </c>
      <c r="D678" s="104" t="s">
        <v>255</v>
      </c>
      <c r="E678" s="105" t="s">
        <v>889</v>
      </c>
      <c r="F678" s="257" t="s">
        <v>890</v>
      </c>
      <c r="G678" s="258"/>
      <c r="H678" s="258"/>
      <c r="I678" s="258"/>
      <c r="J678" s="107" t="s">
        <v>258</v>
      </c>
      <c r="K678" s="108">
        <v>93.801</v>
      </c>
      <c r="L678" s="259"/>
      <c r="M678" s="258"/>
      <c r="N678" s="260">
        <f>ROUND($L$678*$K$678,0)</f>
        <v>0</v>
      </c>
      <c r="O678" s="258"/>
      <c r="P678" s="258"/>
      <c r="Q678" s="258"/>
      <c r="R678" s="106" t="s">
        <v>259</v>
      </c>
      <c r="S678" s="21"/>
      <c r="T678" s="109"/>
      <c r="U678" s="110" t="s">
        <v>39</v>
      </c>
      <c r="X678" s="111">
        <v>0</v>
      </c>
      <c r="Y678" s="111">
        <f>$X$678*$K$678</f>
        <v>0</v>
      </c>
      <c r="Z678" s="111">
        <v>0</v>
      </c>
      <c r="AA678" s="112">
        <f>$Z$678*$K$678</f>
        <v>0</v>
      </c>
      <c r="AR678" s="73" t="s">
        <v>260</v>
      </c>
      <c r="AT678" s="73" t="s">
        <v>255</v>
      </c>
      <c r="AU678" s="73" t="s">
        <v>77</v>
      </c>
      <c r="AY678" s="6" t="s">
        <v>254</v>
      </c>
      <c r="BE678" s="113">
        <f>IF($U$678="základní",$N$678,0)</f>
        <v>0</v>
      </c>
      <c r="BF678" s="113">
        <f>IF($U$678="snížená",$N$678,0)</f>
        <v>0</v>
      </c>
      <c r="BG678" s="113">
        <f>IF($U$678="zákl. přenesená",$N$678,0)</f>
        <v>0</v>
      </c>
      <c r="BH678" s="113">
        <f>IF($U$678="sníž. přenesená",$N$678,0)</f>
        <v>0</v>
      </c>
      <c r="BI678" s="113">
        <f>IF($U$678="nulová",$N$678,0)</f>
        <v>0</v>
      </c>
      <c r="BJ678" s="73" t="s">
        <v>9</v>
      </c>
      <c r="BK678" s="113">
        <f>ROUND($L$678*$K$678,0)</f>
        <v>0</v>
      </c>
      <c r="BL678" s="73" t="s">
        <v>260</v>
      </c>
      <c r="BM678" s="73" t="s">
        <v>891</v>
      </c>
    </row>
    <row r="679" spans="2:51" s="6" customFormat="1" ht="15.75" customHeight="1">
      <c r="B679" s="114"/>
      <c r="E679" s="115"/>
      <c r="F679" s="261" t="s">
        <v>879</v>
      </c>
      <c r="G679" s="262"/>
      <c r="H679" s="262"/>
      <c r="I679" s="262"/>
      <c r="K679" s="117">
        <v>93.801</v>
      </c>
      <c r="S679" s="114"/>
      <c r="T679" s="118"/>
      <c r="AA679" s="119"/>
      <c r="AT679" s="116" t="s">
        <v>263</v>
      </c>
      <c r="AU679" s="116" t="s">
        <v>77</v>
      </c>
      <c r="AV679" s="116" t="s">
        <v>77</v>
      </c>
      <c r="AW679" s="116" t="s">
        <v>209</v>
      </c>
      <c r="AX679" s="116" t="s">
        <v>9</v>
      </c>
      <c r="AY679" s="116" t="s">
        <v>254</v>
      </c>
    </row>
    <row r="680" spans="2:63" s="95" customFormat="1" ht="30.75" customHeight="1">
      <c r="B680" s="96"/>
      <c r="D680" s="103" t="s">
        <v>216</v>
      </c>
      <c r="N680" s="252">
        <f>$BK$680</f>
        <v>0</v>
      </c>
      <c r="O680" s="253"/>
      <c r="P680" s="253"/>
      <c r="Q680" s="253"/>
      <c r="S680" s="96"/>
      <c r="T680" s="99"/>
      <c r="W680" s="100">
        <f>SUM($W$681:$W$693)</f>
        <v>0</v>
      </c>
      <c r="Y680" s="100">
        <f>SUM($Y$681:$Y$693)</f>
        <v>0</v>
      </c>
      <c r="AA680" s="101">
        <f>SUM($AA$681:$AA$693)</f>
        <v>0</v>
      </c>
      <c r="AR680" s="98" t="s">
        <v>9</v>
      </c>
      <c r="AT680" s="98" t="s">
        <v>68</v>
      </c>
      <c r="AU680" s="98" t="s">
        <v>9</v>
      </c>
      <c r="AY680" s="98" t="s">
        <v>254</v>
      </c>
      <c r="BK680" s="102">
        <f>SUM($BK$681:$BK$693)</f>
        <v>0</v>
      </c>
    </row>
    <row r="681" spans="2:65" s="6" customFormat="1" ht="39" customHeight="1">
      <c r="B681" s="21"/>
      <c r="C681" s="104" t="s">
        <v>892</v>
      </c>
      <c r="D681" s="104" t="s">
        <v>255</v>
      </c>
      <c r="E681" s="105" t="s">
        <v>893</v>
      </c>
      <c r="F681" s="257" t="s">
        <v>894</v>
      </c>
      <c r="G681" s="258"/>
      <c r="H681" s="258"/>
      <c r="I681" s="258"/>
      <c r="J681" s="107" t="s">
        <v>258</v>
      </c>
      <c r="K681" s="108">
        <v>1949.1</v>
      </c>
      <c r="L681" s="259"/>
      <c r="M681" s="258"/>
      <c r="N681" s="260">
        <f>ROUND($L$681*$K$681,0)</f>
        <v>0</v>
      </c>
      <c r="O681" s="258"/>
      <c r="P681" s="258"/>
      <c r="Q681" s="258"/>
      <c r="R681" s="106" t="s">
        <v>259</v>
      </c>
      <c r="S681" s="21"/>
      <c r="T681" s="109"/>
      <c r="U681" s="110" t="s">
        <v>39</v>
      </c>
      <c r="X681" s="111">
        <v>0</v>
      </c>
      <c r="Y681" s="111">
        <f>$X$681*$K$681</f>
        <v>0</v>
      </c>
      <c r="Z681" s="111">
        <v>0</v>
      </c>
      <c r="AA681" s="112">
        <f>$Z$681*$K$681</f>
        <v>0</v>
      </c>
      <c r="AR681" s="73" t="s">
        <v>260</v>
      </c>
      <c r="AT681" s="73" t="s">
        <v>255</v>
      </c>
      <c r="AU681" s="73" t="s">
        <v>77</v>
      </c>
      <c r="AY681" s="6" t="s">
        <v>254</v>
      </c>
      <c r="BE681" s="113">
        <f>IF($U$681="základní",$N$681,0)</f>
        <v>0</v>
      </c>
      <c r="BF681" s="113">
        <f>IF($U$681="snížená",$N$681,0)</f>
        <v>0</v>
      </c>
      <c r="BG681" s="113">
        <f>IF($U$681="zákl. přenesená",$N$681,0)</f>
        <v>0</v>
      </c>
      <c r="BH681" s="113">
        <f>IF($U$681="sníž. přenesená",$N$681,0)</f>
        <v>0</v>
      </c>
      <c r="BI681" s="113">
        <f>IF($U$681="nulová",$N$681,0)</f>
        <v>0</v>
      </c>
      <c r="BJ681" s="73" t="s">
        <v>9</v>
      </c>
      <c r="BK681" s="113">
        <f>ROUND($L$681*$K$681,0)</f>
        <v>0</v>
      </c>
      <c r="BL681" s="73" t="s">
        <v>260</v>
      </c>
      <c r="BM681" s="73" t="s">
        <v>895</v>
      </c>
    </row>
    <row r="682" spans="2:51" s="6" customFormat="1" ht="15.75" customHeight="1">
      <c r="B682" s="114"/>
      <c r="E682" s="115"/>
      <c r="F682" s="261" t="s">
        <v>896</v>
      </c>
      <c r="G682" s="262"/>
      <c r="H682" s="262"/>
      <c r="I682" s="262"/>
      <c r="K682" s="117">
        <v>1949.1</v>
      </c>
      <c r="S682" s="114"/>
      <c r="T682" s="118"/>
      <c r="AA682" s="119"/>
      <c r="AT682" s="116" t="s">
        <v>263</v>
      </c>
      <c r="AU682" s="116" t="s">
        <v>77</v>
      </c>
      <c r="AV682" s="116" t="s">
        <v>77</v>
      </c>
      <c r="AW682" s="116" t="s">
        <v>209</v>
      </c>
      <c r="AX682" s="116" t="s">
        <v>69</v>
      </c>
      <c r="AY682" s="116" t="s">
        <v>254</v>
      </c>
    </row>
    <row r="683" spans="2:51" s="6" customFormat="1" ht="15.75" customHeight="1">
      <c r="B683" s="120"/>
      <c r="E683" s="121" t="s">
        <v>203</v>
      </c>
      <c r="F683" s="263" t="s">
        <v>264</v>
      </c>
      <c r="G683" s="264"/>
      <c r="H683" s="264"/>
      <c r="I683" s="264"/>
      <c r="K683" s="122">
        <v>1949.1</v>
      </c>
      <c r="S683" s="120"/>
      <c r="T683" s="123"/>
      <c r="AA683" s="124"/>
      <c r="AT683" s="121" t="s">
        <v>263</v>
      </c>
      <c r="AU683" s="121" t="s">
        <v>77</v>
      </c>
      <c r="AV683" s="121" t="s">
        <v>265</v>
      </c>
      <c r="AW683" s="121" t="s">
        <v>209</v>
      </c>
      <c r="AX683" s="121" t="s">
        <v>9</v>
      </c>
      <c r="AY683" s="121" t="s">
        <v>254</v>
      </c>
    </row>
    <row r="684" spans="2:65" s="6" customFormat="1" ht="39" customHeight="1">
      <c r="B684" s="21"/>
      <c r="C684" s="104" t="s">
        <v>897</v>
      </c>
      <c r="D684" s="104" t="s">
        <v>255</v>
      </c>
      <c r="E684" s="105" t="s">
        <v>898</v>
      </c>
      <c r="F684" s="257" t="s">
        <v>899</v>
      </c>
      <c r="G684" s="258"/>
      <c r="H684" s="258"/>
      <c r="I684" s="258"/>
      <c r="J684" s="107" t="s">
        <v>258</v>
      </c>
      <c r="K684" s="108">
        <v>175419</v>
      </c>
      <c r="L684" s="259"/>
      <c r="M684" s="258"/>
      <c r="N684" s="260">
        <f>ROUND($L$684*$K$684,0)</f>
        <v>0</v>
      </c>
      <c r="O684" s="258"/>
      <c r="P684" s="258"/>
      <c r="Q684" s="258"/>
      <c r="R684" s="106" t="s">
        <v>259</v>
      </c>
      <c r="S684" s="21"/>
      <c r="T684" s="109"/>
      <c r="U684" s="110" t="s">
        <v>39</v>
      </c>
      <c r="X684" s="111">
        <v>0</v>
      </c>
      <c r="Y684" s="111">
        <f>$X$684*$K$684</f>
        <v>0</v>
      </c>
      <c r="Z684" s="111">
        <v>0</v>
      </c>
      <c r="AA684" s="112">
        <f>$Z$684*$K$684</f>
        <v>0</v>
      </c>
      <c r="AR684" s="73" t="s">
        <v>260</v>
      </c>
      <c r="AT684" s="73" t="s">
        <v>255</v>
      </c>
      <c r="AU684" s="73" t="s">
        <v>77</v>
      </c>
      <c r="AY684" s="6" t="s">
        <v>254</v>
      </c>
      <c r="BE684" s="113">
        <f>IF($U$684="základní",$N$684,0)</f>
        <v>0</v>
      </c>
      <c r="BF684" s="113">
        <f>IF($U$684="snížená",$N$684,0)</f>
        <v>0</v>
      </c>
      <c r="BG684" s="113">
        <f>IF($U$684="zákl. přenesená",$N$684,0)</f>
        <v>0</v>
      </c>
      <c r="BH684" s="113">
        <f>IF($U$684="sníž. přenesená",$N$684,0)</f>
        <v>0</v>
      </c>
      <c r="BI684" s="113">
        <f>IF($U$684="nulová",$N$684,0)</f>
        <v>0</v>
      </c>
      <c r="BJ684" s="73" t="s">
        <v>9</v>
      </c>
      <c r="BK684" s="113">
        <f>ROUND($L$684*$K$684,0)</f>
        <v>0</v>
      </c>
      <c r="BL684" s="73" t="s">
        <v>260</v>
      </c>
      <c r="BM684" s="73" t="s">
        <v>900</v>
      </c>
    </row>
    <row r="685" spans="2:51" s="6" customFormat="1" ht="15.75" customHeight="1">
      <c r="B685" s="114"/>
      <c r="E685" s="115"/>
      <c r="F685" s="261" t="s">
        <v>901</v>
      </c>
      <c r="G685" s="262"/>
      <c r="H685" s="262"/>
      <c r="I685" s="262"/>
      <c r="K685" s="117">
        <v>175419</v>
      </c>
      <c r="S685" s="114"/>
      <c r="T685" s="118"/>
      <c r="AA685" s="119"/>
      <c r="AT685" s="116" t="s">
        <v>263</v>
      </c>
      <c r="AU685" s="116" t="s">
        <v>77</v>
      </c>
      <c r="AV685" s="116" t="s">
        <v>77</v>
      </c>
      <c r="AW685" s="116" t="s">
        <v>209</v>
      </c>
      <c r="AX685" s="116" t="s">
        <v>9</v>
      </c>
      <c r="AY685" s="116" t="s">
        <v>254</v>
      </c>
    </row>
    <row r="686" spans="2:65" s="6" customFormat="1" ht="39" customHeight="1">
      <c r="B686" s="21"/>
      <c r="C686" s="104" t="s">
        <v>902</v>
      </c>
      <c r="D686" s="104" t="s">
        <v>255</v>
      </c>
      <c r="E686" s="105" t="s">
        <v>903</v>
      </c>
      <c r="F686" s="257" t="s">
        <v>904</v>
      </c>
      <c r="G686" s="258"/>
      <c r="H686" s="258"/>
      <c r="I686" s="258"/>
      <c r="J686" s="107" t="s">
        <v>258</v>
      </c>
      <c r="K686" s="108">
        <v>1949.1</v>
      </c>
      <c r="L686" s="259"/>
      <c r="M686" s="258"/>
      <c r="N686" s="260">
        <f>ROUND($L$686*$K$686,0)</f>
        <v>0</v>
      </c>
      <c r="O686" s="258"/>
      <c r="P686" s="258"/>
      <c r="Q686" s="258"/>
      <c r="R686" s="106" t="s">
        <v>259</v>
      </c>
      <c r="S686" s="21"/>
      <c r="T686" s="109"/>
      <c r="U686" s="110" t="s">
        <v>39</v>
      </c>
      <c r="X686" s="111">
        <v>0</v>
      </c>
      <c r="Y686" s="111">
        <f>$X$686*$K$686</f>
        <v>0</v>
      </c>
      <c r="Z686" s="111">
        <v>0</v>
      </c>
      <c r="AA686" s="112">
        <f>$Z$686*$K$686</f>
        <v>0</v>
      </c>
      <c r="AR686" s="73" t="s">
        <v>260</v>
      </c>
      <c r="AT686" s="73" t="s">
        <v>255</v>
      </c>
      <c r="AU686" s="73" t="s">
        <v>77</v>
      </c>
      <c r="AY686" s="6" t="s">
        <v>254</v>
      </c>
      <c r="BE686" s="113">
        <f>IF($U$686="základní",$N$686,0)</f>
        <v>0</v>
      </c>
      <c r="BF686" s="113">
        <f>IF($U$686="snížená",$N$686,0)</f>
        <v>0</v>
      </c>
      <c r="BG686" s="113">
        <f>IF($U$686="zákl. přenesená",$N$686,0)</f>
        <v>0</v>
      </c>
      <c r="BH686" s="113">
        <f>IF($U$686="sníž. přenesená",$N$686,0)</f>
        <v>0</v>
      </c>
      <c r="BI686" s="113">
        <f>IF($U$686="nulová",$N$686,0)</f>
        <v>0</v>
      </c>
      <c r="BJ686" s="73" t="s">
        <v>9</v>
      </c>
      <c r="BK686" s="113">
        <f>ROUND($L$686*$K$686,0)</f>
        <v>0</v>
      </c>
      <c r="BL686" s="73" t="s">
        <v>260</v>
      </c>
      <c r="BM686" s="73" t="s">
        <v>905</v>
      </c>
    </row>
    <row r="687" spans="2:51" s="6" customFormat="1" ht="15.75" customHeight="1">
      <c r="B687" s="114"/>
      <c r="E687" s="115"/>
      <c r="F687" s="261" t="s">
        <v>203</v>
      </c>
      <c r="G687" s="262"/>
      <c r="H687" s="262"/>
      <c r="I687" s="262"/>
      <c r="K687" s="117">
        <v>1949.1</v>
      </c>
      <c r="S687" s="114"/>
      <c r="T687" s="118"/>
      <c r="AA687" s="119"/>
      <c r="AT687" s="116" t="s">
        <v>263</v>
      </c>
      <c r="AU687" s="116" t="s">
        <v>77</v>
      </c>
      <c r="AV687" s="116" t="s">
        <v>77</v>
      </c>
      <c r="AW687" s="116" t="s">
        <v>209</v>
      </c>
      <c r="AX687" s="116" t="s">
        <v>9</v>
      </c>
      <c r="AY687" s="116" t="s">
        <v>254</v>
      </c>
    </row>
    <row r="688" spans="2:65" s="6" customFormat="1" ht="27" customHeight="1">
      <c r="B688" s="21"/>
      <c r="C688" s="104" t="s">
        <v>906</v>
      </c>
      <c r="D688" s="104" t="s">
        <v>255</v>
      </c>
      <c r="E688" s="105" t="s">
        <v>907</v>
      </c>
      <c r="F688" s="257" t="s">
        <v>908</v>
      </c>
      <c r="G688" s="258"/>
      <c r="H688" s="258"/>
      <c r="I688" s="258"/>
      <c r="J688" s="107" t="s">
        <v>258</v>
      </c>
      <c r="K688" s="108">
        <v>1949.1</v>
      </c>
      <c r="L688" s="259"/>
      <c r="M688" s="258"/>
      <c r="N688" s="260">
        <f>ROUND($L$688*$K$688,0)</f>
        <v>0</v>
      </c>
      <c r="O688" s="258"/>
      <c r="P688" s="258"/>
      <c r="Q688" s="258"/>
      <c r="R688" s="106" t="s">
        <v>259</v>
      </c>
      <c r="S688" s="21"/>
      <c r="T688" s="109"/>
      <c r="U688" s="110" t="s">
        <v>39</v>
      </c>
      <c r="X688" s="111">
        <v>0</v>
      </c>
      <c r="Y688" s="111">
        <f>$X$688*$K$688</f>
        <v>0</v>
      </c>
      <c r="Z688" s="111">
        <v>0</v>
      </c>
      <c r="AA688" s="112">
        <f>$Z$688*$K$688</f>
        <v>0</v>
      </c>
      <c r="AR688" s="73" t="s">
        <v>260</v>
      </c>
      <c r="AT688" s="73" t="s">
        <v>255</v>
      </c>
      <c r="AU688" s="73" t="s">
        <v>77</v>
      </c>
      <c r="AY688" s="6" t="s">
        <v>254</v>
      </c>
      <c r="BE688" s="113">
        <f>IF($U$688="základní",$N$688,0)</f>
        <v>0</v>
      </c>
      <c r="BF688" s="113">
        <f>IF($U$688="snížená",$N$688,0)</f>
        <v>0</v>
      </c>
      <c r="BG688" s="113">
        <f>IF($U$688="zákl. přenesená",$N$688,0)</f>
        <v>0</v>
      </c>
      <c r="BH688" s="113">
        <f>IF($U$688="sníž. přenesená",$N$688,0)</f>
        <v>0</v>
      </c>
      <c r="BI688" s="113">
        <f>IF($U$688="nulová",$N$688,0)</f>
        <v>0</v>
      </c>
      <c r="BJ688" s="73" t="s">
        <v>9</v>
      </c>
      <c r="BK688" s="113">
        <f>ROUND($L$688*$K$688,0)</f>
        <v>0</v>
      </c>
      <c r="BL688" s="73" t="s">
        <v>260</v>
      </c>
      <c r="BM688" s="73" t="s">
        <v>909</v>
      </c>
    </row>
    <row r="689" spans="2:51" s="6" customFormat="1" ht="15.75" customHeight="1">
      <c r="B689" s="114"/>
      <c r="E689" s="115"/>
      <c r="F689" s="261" t="s">
        <v>203</v>
      </c>
      <c r="G689" s="262"/>
      <c r="H689" s="262"/>
      <c r="I689" s="262"/>
      <c r="K689" s="117">
        <v>1949.1</v>
      </c>
      <c r="S689" s="114"/>
      <c r="T689" s="118"/>
      <c r="AA689" s="119"/>
      <c r="AT689" s="116" t="s">
        <v>263</v>
      </c>
      <c r="AU689" s="116" t="s">
        <v>77</v>
      </c>
      <c r="AV689" s="116" t="s">
        <v>77</v>
      </c>
      <c r="AW689" s="116" t="s">
        <v>209</v>
      </c>
      <c r="AX689" s="116" t="s">
        <v>9</v>
      </c>
      <c r="AY689" s="116" t="s">
        <v>254</v>
      </c>
    </row>
    <row r="690" spans="2:65" s="6" customFormat="1" ht="27" customHeight="1">
      <c r="B690" s="21"/>
      <c r="C690" s="104" t="s">
        <v>910</v>
      </c>
      <c r="D690" s="104" t="s">
        <v>255</v>
      </c>
      <c r="E690" s="105" t="s">
        <v>911</v>
      </c>
      <c r="F690" s="257" t="s">
        <v>912</v>
      </c>
      <c r="G690" s="258"/>
      <c r="H690" s="258"/>
      <c r="I690" s="258"/>
      <c r="J690" s="107" t="s">
        <v>258</v>
      </c>
      <c r="K690" s="108">
        <v>175419</v>
      </c>
      <c r="L690" s="259"/>
      <c r="M690" s="258"/>
      <c r="N690" s="260">
        <f>ROUND($L$690*$K$690,0)</f>
        <v>0</v>
      </c>
      <c r="O690" s="258"/>
      <c r="P690" s="258"/>
      <c r="Q690" s="258"/>
      <c r="R690" s="106" t="s">
        <v>259</v>
      </c>
      <c r="S690" s="21"/>
      <c r="T690" s="109"/>
      <c r="U690" s="110" t="s">
        <v>39</v>
      </c>
      <c r="X690" s="111">
        <v>0</v>
      </c>
      <c r="Y690" s="111">
        <f>$X$690*$K$690</f>
        <v>0</v>
      </c>
      <c r="Z690" s="111">
        <v>0</v>
      </c>
      <c r="AA690" s="112">
        <f>$Z$690*$K$690</f>
        <v>0</v>
      </c>
      <c r="AR690" s="73" t="s">
        <v>260</v>
      </c>
      <c r="AT690" s="73" t="s">
        <v>255</v>
      </c>
      <c r="AU690" s="73" t="s">
        <v>77</v>
      </c>
      <c r="AY690" s="6" t="s">
        <v>254</v>
      </c>
      <c r="BE690" s="113">
        <f>IF($U$690="základní",$N$690,0)</f>
        <v>0</v>
      </c>
      <c r="BF690" s="113">
        <f>IF($U$690="snížená",$N$690,0)</f>
        <v>0</v>
      </c>
      <c r="BG690" s="113">
        <f>IF($U$690="zákl. přenesená",$N$690,0)</f>
        <v>0</v>
      </c>
      <c r="BH690" s="113">
        <f>IF($U$690="sníž. přenesená",$N$690,0)</f>
        <v>0</v>
      </c>
      <c r="BI690" s="113">
        <f>IF($U$690="nulová",$N$690,0)</f>
        <v>0</v>
      </c>
      <c r="BJ690" s="73" t="s">
        <v>9</v>
      </c>
      <c r="BK690" s="113">
        <f>ROUND($L$690*$K$690,0)</f>
        <v>0</v>
      </c>
      <c r="BL690" s="73" t="s">
        <v>260</v>
      </c>
      <c r="BM690" s="73" t="s">
        <v>913</v>
      </c>
    </row>
    <row r="691" spans="2:51" s="6" customFormat="1" ht="15.75" customHeight="1">
      <c r="B691" s="114"/>
      <c r="E691" s="115"/>
      <c r="F691" s="261" t="s">
        <v>901</v>
      </c>
      <c r="G691" s="262"/>
      <c r="H691" s="262"/>
      <c r="I691" s="262"/>
      <c r="K691" s="117">
        <v>175419</v>
      </c>
      <c r="S691" s="114"/>
      <c r="T691" s="118"/>
      <c r="AA691" s="119"/>
      <c r="AT691" s="116" t="s">
        <v>263</v>
      </c>
      <c r="AU691" s="116" t="s">
        <v>77</v>
      </c>
      <c r="AV691" s="116" t="s">
        <v>77</v>
      </c>
      <c r="AW691" s="116" t="s">
        <v>209</v>
      </c>
      <c r="AX691" s="116" t="s">
        <v>9</v>
      </c>
      <c r="AY691" s="116" t="s">
        <v>254</v>
      </c>
    </row>
    <row r="692" spans="2:65" s="6" customFormat="1" ht="27" customHeight="1">
      <c r="B692" s="21"/>
      <c r="C692" s="104" t="s">
        <v>914</v>
      </c>
      <c r="D692" s="104" t="s">
        <v>255</v>
      </c>
      <c r="E692" s="105" t="s">
        <v>915</v>
      </c>
      <c r="F692" s="257" t="s">
        <v>916</v>
      </c>
      <c r="G692" s="258"/>
      <c r="H692" s="258"/>
      <c r="I692" s="258"/>
      <c r="J692" s="107" t="s">
        <v>258</v>
      </c>
      <c r="K692" s="108">
        <v>1949.1</v>
      </c>
      <c r="L692" s="259"/>
      <c r="M692" s="258"/>
      <c r="N692" s="260">
        <f>ROUND($L$692*$K$692,0)</f>
        <v>0</v>
      </c>
      <c r="O692" s="258"/>
      <c r="P692" s="258"/>
      <c r="Q692" s="258"/>
      <c r="R692" s="106" t="s">
        <v>259</v>
      </c>
      <c r="S692" s="21"/>
      <c r="T692" s="109"/>
      <c r="U692" s="110" t="s">
        <v>39</v>
      </c>
      <c r="X692" s="111">
        <v>0</v>
      </c>
      <c r="Y692" s="111">
        <f>$X$692*$K$692</f>
        <v>0</v>
      </c>
      <c r="Z692" s="111">
        <v>0</v>
      </c>
      <c r="AA692" s="112">
        <f>$Z$692*$K$692</f>
        <v>0</v>
      </c>
      <c r="AR692" s="73" t="s">
        <v>260</v>
      </c>
      <c r="AT692" s="73" t="s">
        <v>255</v>
      </c>
      <c r="AU692" s="73" t="s">
        <v>77</v>
      </c>
      <c r="AY692" s="6" t="s">
        <v>254</v>
      </c>
      <c r="BE692" s="113">
        <f>IF($U$692="základní",$N$692,0)</f>
        <v>0</v>
      </c>
      <c r="BF692" s="113">
        <f>IF($U$692="snížená",$N$692,0)</f>
        <v>0</v>
      </c>
      <c r="BG692" s="113">
        <f>IF($U$692="zákl. přenesená",$N$692,0)</f>
        <v>0</v>
      </c>
      <c r="BH692" s="113">
        <f>IF($U$692="sníž. přenesená",$N$692,0)</f>
        <v>0</v>
      </c>
      <c r="BI692" s="113">
        <f>IF($U$692="nulová",$N$692,0)</f>
        <v>0</v>
      </c>
      <c r="BJ692" s="73" t="s">
        <v>9</v>
      </c>
      <c r="BK692" s="113">
        <f>ROUND($L$692*$K$692,0)</f>
        <v>0</v>
      </c>
      <c r="BL692" s="73" t="s">
        <v>260</v>
      </c>
      <c r="BM692" s="73" t="s">
        <v>917</v>
      </c>
    </row>
    <row r="693" spans="2:51" s="6" customFormat="1" ht="15.75" customHeight="1">
      <c r="B693" s="114"/>
      <c r="E693" s="115"/>
      <c r="F693" s="261" t="s">
        <v>203</v>
      </c>
      <c r="G693" s="262"/>
      <c r="H693" s="262"/>
      <c r="I693" s="262"/>
      <c r="K693" s="117">
        <v>1949.1</v>
      </c>
      <c r="S693" s="114"/>
      <c r="T693" s="118"/>
      <c r="AA693" s="119"/>
      <c r="AT693" s="116" t="s">
        <v>263</v>
      </c>
      <c r="AU693" s="116" t="s">
        <v>77</v>
      </c>
      <c r="AV693" s="116" t="s">
        <v>77</v>
      </c>
      <c r="AW693" s="116" t="s">
        <v>209</v>
      </c>
      <c r="AX693" s="116" t="s">
        <v>9</v>
      </c>
      <c r="AY693" s="116" t="s">
        <v>254</v>
      </c>
    </row>
    <row r="694" spans="2:63" s="95" customFormat="1" ht="30.75" customHeight="1">
      <c r="B694" s="96"/>
      <c r="D694" s="103" t="s">
        <v>217</v>
      </c>
      <c r="N694" s="252">
        <f>$BK$694</f>
        <v>0</v>
      </c>
      <c r="O694" s="253"/>
      <c r="P694" s="253"/>
      <c r="Q694" s="253"/>
      <c r="S694" s="96"/>
      <c r="T694" s="99"/>
      <c r="W694" s="100">
        <f>SUM($W$695:$W$704)</f>
        <v>0</v>
      </c>
      <c r="Y694" s="100">
        <f>SUM($Y$695:$Y$704)</f>
        <v>0</v>
      </c>
      <c r="AA694" s="101">
        <f>SUM($AA$695:$AA$704)</f>
        <v>0</v>
      </c>
      <c r="AR694" s="98" t="s">
        <v>9</v>
      </c>
      <c r="AT694" s="98" t="s">
        <v>68</v>
      </c>
      <c r="AU694" s="98" t="s">
        <v>9</v>
      </c>
      <c r="AY694" s="98" t="s">
        <v>254</v>
      </c>
      <c r="BK694" s="102">
        <f>SUM($BK$695:$BK$704)</f>
        <v>0</v>
      </c>
    </row>
    <row r="695" spans="2:65" s="6" customFormat="1" ht="39" customHeight="1">
      <c r="B695" s="21"/>
      <c r="C695" s="104" t="s">
        <v>918</v>
      </c>
      <c r="D695" s="104" t="s">
        <v>255</v>
      </c>
      <c r="E695" s="105" t="s">
        <v>919</v>
      </c>
      <c r="F695" s="257" t="s">
        <v>920</v>
      </c>
      <c r="G695" s="258"/>
      <c r="H695" s="258"/>
      <c r="I695" s="258"/>
      <c r="J695" s="107" t="s">
        <v>921</v>
      </c>
      <c r="K695" s="108">
        <v>60.631</v>
      </c>
      <c r="L695" s="259"/>
      <c r="M695" s="258"/>
      <c r="N695" s="260">
        <f>ROUND($L$695*$K$695,0)</f>
        <v>0</v>
      </c>
      <c r="O695" s="258"/>
      <c r="P695" s="258"/>
      <c r="Q695" s="258"/>
      <c r="R695" s="106" t="s">
        <v>259</v>
      </c>
      <c r="S695" s="21"/>
      <c r="T695" s="109"/>
      <c r="U695" s="110" t="s">
        <v>39</v>
      </c>
      <c r="X695" s="111">
        <v>0</v>
      </c>
      <c r="Y695" s="111">
        <f>$X$695*$K$695</f>
        <v>0</v>
      </c>
      <c r="Z695" s="111">
        <v>0</v>
      </c>
      <c r="AA695" s="112">
        <f>$Z$695*$K$695</f>
        <v>0</v>
      </c>
      <c r="AR695" s="73" t="s">
        <v>260</v>
      </c>
      <c r="AT695" s="73" t="s">
        <v>255</v>
      </c>
      <c r="AU695" s="73" t="s">
        <v>77</v>
      </c>
      <c r="AY695" s="6" t="s">
        <v>254</v>
      </c>
      <c r="BE695" s="113">
        <f>IF($U$695="základní",$N$695,0)</f>
        <v>0</v>
      </c>
      <c r="BF695" s="113">
        <f>IF($U$695="snížená",$N$695,0)</f>
        <v>0</v>
      </c>
      <c r="BG695" s="113">
        <f>IF($U$695="zákl. přenesená",$N$695,0)</f>
        <v>0</v>
      </c>
      <c r="BH695" s="113">
        <f>IF($U$695="sníž. přenesená",$N$695,0)</f>
        <v>0</v>
      </c>
      <c r="BI695" s="113">
        <f>IF($U$695="nulová",$N$695,0)</f>
        <v>0</v>
      </c>
      <c r="BJ695" s="73" t="s">
        <v>9</v>
      </c>
      <c r="BK695" s="113">
        <f>ROUND($L$695*$K$695,0)</f>
        <v>0</v>
      </c>
      <c r="BL695" s="73" t="s">
        <v>260</v>
      </c>
      <c r="BM695" s="73" t="s">
        <v>922</v>
      </c>
    </row>
    <row r="696" spans="2:65" s="6" customFormat="1" ht="27" customHeight="1">
      <c r="B696" s="21"/>
      <c r="C696" s="107" t="s">
        <v>923</v>
      </c>
      <c r="D696" s="107" t="s">
        <v>255</v>
      </c>
      <c r="E696" s="105" t="s">
        <v>924</v>
      </c>
      <c r="F696" s="257" t="s">
        <v>925</v>
      </c>
      <c r="G696" s="258"/>
      <c r="H696" s="258"/>
      <c r="I696" s="258"/>
      <c r="J696" s="107" t="s">
        <v>921</v>
      </c>
      <c r="K696" s="108">
        <v>60.631</v>
      </c>
      <c r="L696" s="259"/>
      <c r="M696" s="258"/>
      <c r="N696" s="260">
        <f>ROUND($L$696*$K$696,0)</f>
        <v>0</v>
      </c>
      <c r="O696" s="258"/>
      <c r="P696" s="258"/>
      <c r="Q696" s="258"/>
      <c r="R696" s="106" t="s">
        <v>259</v>
      </c>
      <c r="S696" s="21"/>
      <c r="T696" s="109"/>
      <c r="U696" s="110" t="s">
        <v>39</v>
      </c>
      <c r="X696" s="111">
        <v>0</v>
      </c>
      <c r="Y696" s="111">
        <f>$X$696*$K$696</f>
        <v>0</v>
      </c>
      <c r="Z696" s="111">
        <v>0</v>
      </c>
      <c r="AA696" s="112">
        <f>$Z$696*$K$696</f>
        <v>0</v>
      </c>
      <c r="AR696" s="73" t="s">
        <v>260</v>
      </c>
      <c r="AT696" s="73" t="s">
        <v>255</v>
      </c>
      <c r="AU696" s="73" t="s">
        <v>77</v>
      </c>
      <c r="AY696" s="73" t="s">
        <v>254</v>
      </c>
      <c r="BE696" s="113">
        <f>IF($U$696="základní",$N$696,0)</f>
        <v>0</v>
      </c>
      <c r="BF696" s="113">
        <f>IF($U$696="snížená",$N$696,0)</f>
        <v>0</v>
      </c>
      <c r="BG696" s="113">
        <f>IF($U$696="zákl. přenesená",$N$696,0)</f>
        <v>0</v>
      </c>
      <c r="BH696" s="113">
        <f>IF($U$696="sníž. přenesená",$N$696,0)</f>
        <v>0</v>
      </c>
      <c r="BI696" s="113">
        <f>IF($U$696="nulová",$N$696,0)</f>
        <v>0</v>
      </c>
      <c r="BJ696" s="73" t="s">
        <v>9</v>
      </c>
      <c r="BK696" s="113">
        <f>ROUND($L$696*$K$696,0)</f>
        <v>0</v>
      </c>
      <c r="BL696" s="73" t="s">
        <v>260</v>
      </c>
      <c r="BM696" s="73" t="s">
        <v>926</v>
      </c>
    </row>
    <row r="697" spans="2:65" s="6" customFormat="1" ht="27" customHeight="1">
      <c r="B697" s="21"/>
      <c r="C697" s="107" t="s">
        <v>927</v>
      </c>
      <c r="D697" s="107" t="s">
        <v>255</v>
      </c>
      <c r="E697" s="105" t="s">
        <v>928</v>
      </c>
      <c r="F697" s="257" t="s">
        <v>929</v>
      </c>
      <c r="G697" s="258"/>
      <c r="H697" s="258"/>
      <c r="I697" s="258"/>
      <c r="J697" s="107" t="s">
        <v>921</v>
      </c>
      <c r="K697" s="108">
        <v>606.31</v>
      </c>
      <c r="L697" s="259"/>
      <c r="M697" s="258"/>
      <c r="N697" s="260">
        <f>ROUND($L$697*$K$697,0)</f>
        <v>0</v>
      </c>
      <c r="O697" s="258"/>
      <c r="P697" s="258"/>
      <c r="Q697" s="258"/>
      <c r="R697" s="106" t="s">
        <v>259</v>
      </c>
      <c r="S697" s="21"/>
      <c r="T697" s="109"/>
      <c r="U697" s="110" t="s">
        <v>39</v>
      </c>
      <c r="X697" s="111">
        <v>0</v>
      </c>
      <c r="Y697" s="111">
        <f>$X$697*$K$697</f>
        <v>0</v>
      </c>
      <c r="Z697" s="111">
        <v>0</v>
      </c>
      <c r="AA697" s="112">
        <f>$Z$697*$K$697</f>
        <v>0</v>
      </c>
      <c r="AR697" s="73" t="s">
        <v>260</v>
      </c>
      <c r="AT697" s="73" t="s">
        <v>255</v>
      </c>
      <c r="AU697" s="73" t="s">
        <v>77</v>
      </c>
      <c r="AY697" s="73" t="s">
        <v>254</v>
      </c>
      <c r="BE697" s="113">
        <f>IF($U$697="základní",$N$697,0)</f>
        <v>0</v>
      </c>
      <c r="BF697" s="113">
        <f>IF($U$697="snížená",$N$697,0)</f>
        <v>0</v>
      </c>
      <c r="BG697" s="113">
        <f>IF($U$697="zákl. přenesená",$N$697,0)</f>
        <v>0</v>
      </c>
      <c r="BH697" s="113">
        <f>IF($U$697="sníž. přenesená",$N$697,0)</f>
        <v>0</v>
      </c>
      <c r="BI697" s="113">
        <f>IF($U$697="nulová",$N$697,0)</f>
        <v>0</v>
      </c>
      <c r="BJ697" s="73" t="s">
        <v>9</v>
      </c>
      <c r="BK697" s="113">
        <f>ROUND($L$697*$K$697,0)</f>
        <v>0</v>
      </c>
      <c r="BL697" s="73" t="s">
        <v>260</v>
      </c>
      <c r="BM697" s="73" t="s">
        <v>930</v>
      </c>
    </row>
    <row r="698" spans="2:51" s="6" customFormat="1" ht="15.75" customHeight="1">
      <c r="B698" s="114"/>
      <c r="F698" s="261" t="s">
        <v>931</v>
      </c>
      <c r="G698" s="262"/>
      <c r="H698" s="262"/>
      <c r="I698" s="262"/>
      <c r="K698" s="117">
        <v>606.31</v>
      </c>
      <c r="S698" s="114"/>
      <c r="T698" s="118"/>
      <c r="AA698" s="119"/>
      <c r="AT698" s="116" t="s">
        <v>263</v>
      </c>
      <c r="AU698" s="116" t="s">
        <v>77</v>
      </c>
      <c r="AV698" s="116" t="s">
        <v>77</v>
      </c>
      <c r="AW698" s="116" t="s">
        <v>69</v>
      </c>
      <c r="AX698" s="116" t="s">
        <v>9</v>
      </c>
      <c r="AY698" s="116" t="s">
        <v>254</v>
      </c>
    </row>
    <row r="699" spans="2:65" s="6" customFormat="1" ht="27" customHeight="1">
      <c r="B699" s="21"/>
      <c r="C699" s="104" t="s">
        <v>932</v>
      </c>
      <c r="D699" s="104" t="s">
        <v>255</v>
      </c>
      <c r="E699" s="105" t="s">
        <v>933</v>
      </c>
      <c r="F699" s="257" t="s">
        <v>934</v>
      </c>
      <c r="G699" s="258"/>
      <c r="H699" s="258"/>
      <c r="I699" s="258"/>
      <c r="J699" s="107" t="s">
        <v>921</v>
      </c>
      <c r="K699" s="108">
        <v>33.163</v>
      </c>
      <c r="L699" s="259"/>
      <c r="M699" s="258"/>
      <c r="N699" s="260">
        <f>ROUND($L$699*$K$699,0)</f>
        <v>0</v>
      </c>
      <c r="O699" s="258"/>
      <c r="P699" s="258"/>
      <c r="Q699" s="258"/>
      <c r="R699" s="106" t="s">
        <v>259</v>
      </c>
      <c r="S699" s="21"/>
      <c r="T699" s="109"/>
      <c r="U699" s="110" t="s">
        <v>39</v>
      </c>
      <c r="X699" s="111">
        <v>0</v>
      </c>
      <c r="Y699" s="111">
        <f>$X$699*$K$699</f>
        <v>0</v>
      </c>
      <c r="Z699" s="111">
        <v>0</v>
      </c>
      <c r="AA699" s="112">
        <f>$Z$699*$K$699</f>
        <v>0</v>
      </c>
      <c r="AR699" s="73" t="s">
        <v>260</v>
      </c>
      <c r="AT699" s="73" t="s">
        <v>255</v>
      </c>
      <c r="AU699" s="73" t="s">
        <v>77</v>
      </c>
      <c r="AY699" s="6" t="s">
        <v>254</v>
      </c>
      <c r="BE699" s="113">
        <f>IF($U$699="základní",$N$699,0)</f>
        <v>0</v>
      </c>
      <c r="BF699" s="113">
        <f>IF($U$699="snížená",$N$699,0)</f>
        <v>0</v>
      </c>
      <c r="BG699" s="113">
        <f>IF($U$699="zákl. přenesená",$N$699,0)</f>
        <v>0</v>
      </c>
      <c r="BH699" s="113">
        <f>IF($U$699="sníž. přenesená",$N$699,0)</f>
        <v>0</v>
      </c>
      <c r="BI699" s="113">
        <f>IF($U$699="nulová",$N$699,0)</f>
        <v>0</v>
      </c>
      <c r="BJ699" s="73" t="s">
        <v>9</v>
      </c>
      <c r="BK699" s="113">
        <f>ROUND($L$699*$K$699,0)</f>
        <v>0</v>
      </c>
      <c r="BL699" s="73" t="s">
        <v>260</v>
      </c>
      <c r="BM699" s="73" t="s">
        <v>935</v>
      </c>
    </row>
    <row r="700" spans="2:65" s="6" customFormat="1" ht="27" customHeight="1">
      <c r="B700" s="21"/>
      <c r="C700" s="107" t="s">
        <v>26</v>
      </c>
      <c r="D700" s="107" t="s">
        <v>255</v>
      </c>
      <c r="E700" s="105" t="s">
        <v>936</v>
      </c>
      <c r="F700" s="257" t="s">
        <v>937</v>
      </c>
      <c r="G700" s="258"/>
      <c r="H700" s="258"/>
      <c r="I700" s="258"/>
      <c r="J700" s="107" t="s">
        <v>921</v>
      </c>
      <c r="K700" s="108">
        <v>7.635</v>
      </c>
      <c r="L700" s="259"/>
      <c r="M700" s="258"/>
      <c r="N700" s="260">
        <f>ROUND($L$700*$K$700,0)</f>
        <v>0</v>
      </c>
      <c r="O700" s="258"/>
      <c r="P700" s="258"/>
      <c r="Q700" s="258"/>
      <c r="R700" s="106" t="s">
        <v>259</v>
      </c>
      <c r="S700" s="21"/>
      <c r="T700" s="109"/>
      <c r="U700" s="110" t="s">
        <v>39</v>
      </c>
      <c r="X700" s="111">
        <v>0</v>
      </c>
      <c r="Y700" s="111">
        <f>$X$700*$K$700</f>
        <v>0</v>
      </c>
      <c r="Z700" s="111">
        <v>0</v>
      </c>
      <c r="AA700" s="112">
        <f>$Z$700*$K$700</f>
        <v>0</v>
      </c>
      <c r="AR700" s="73" t="s">
        <v>260</v>
      </c>
      <c r="AT700" s="73" t="s">
        <v>255</v>
      </c>
      <c r="AU700" s="73" t="s">
        <v>77</v>
      </c>
      <c r="AY700" s="73" t="s">
        <v>254</v>
      </c>
      <c r="BE700" s="113">
        <f>IF($U$700="základní",$N$700,0)</f>
        <v>0</v>
      </c>
      <c r="BF700" s="113">
        <f>IF($U$700="snížená",$N$700,0)</f>
        <v>0</v>
      </c>
      <c r="BG700" s="113">
        <f>IF($U$700="zákl. přenesená",$N$700,0)</f>
        <v>0</v>
      </c>
      <c r="BH700" s="113">
        <f>IF($U$700="sníž. přenesená",$N$700,0)</f>
        <v>0</v>
      </c>
      <c r="BI700" s="113">
        <f>IF($U$700="nulová",$N$700,0)</f>
        <v>0</v>
      </c>
      <c r="BJ700" s="73" t="s">
        <v>9</v>
      </c>
      <c r="BK700" s="113">
        <f>ROUND($L$700*$K$700,0)</f>
        <v>0</v>
      </c>
      <c r="BL700" s="73" t="s">
        <v>260</v>
      </c>
      <c r="BM700" s="73" t="s">
        <v>938</v>
      </c>
    </row>
    <row r="701" spans="2:65" s="6" customFormat="1" ht="27" customHeight="1">
      <c r="B701" s="21"/>
      <c r="C701" s="107" t="s">
        <v>939</v>
      </c>
      <c r="D701" s="107" t="s">
        <v>255</v>
      </c>
      <c r="E701" s="105" t="s">
        <v>940</v>
      </c>
      <c r="F701" s="257" t="s">
        <v>941</v>
      </c>
      <c r="G701" s="258"/>
      <c r="H701" s="258"/>
      <c r="I701" s="258"/>
      <c r="J701" s="107" t="s">
        <v>921</v>
      </c>
      <c r="K701" s="108">
        <v>2.215</v>
      </c>
      <c r="L701" s="259"/>
      <c r="M701" s="258"/>
      <c r="N701" s="260">
        <f>ROUND($L$701*$K$701,0)</f>
        <v>0</v>
      </c>
      <c r="O701" s="258"/>
      <c r="P701" s="258"/>
      <c r="Q701" s="258"/>
      <c r="R701" s="106"/>
      <c r="S701" s="21"/>
      <c r="T701" s="109"/>
      <c r="U701" s="110" t="s">
        <v>39</v>
      </c>
      <c r="X701" s="111">
        <v>0</v>
      </c>
      <c r="Y701" s="111">
        <f>$X$701*$K$701</f>
        <v>0</v>
      </c>
      <c r="Z701" s="111">
        <v>0</v>
      </c>
      <c r="AA701" s="112">
        <f>$Z$701*$K$701</f>
        <v>0</v>
      </c>
      <c r="AR701" s="73" t="s">
        <v>260</v>
      </c>
      <c r="AT701" s="73" t="s">
        <v>255</v>
      </c>
      <c r="AU701" s="73" t="s">
        <v>77</v>
      </c>
      <c r="AY701" s="73" t="s">
        <v>254</v>
      </c>
      <c r="BE701" s="113">
        <f>IF($U$701="základní",$N$701,0)</f>
        <v>0</v>
      </c>
      <c r="BF701" s="113">
        <f>IF($U$701="snížená",$N$701,0)</f>
        <v>0</v>
      </c>
      <c r="BG701" s="113">
        <f>IF($U$701="zákl. přenesená",$N$701,0)</f>
        <v>0</v>
      </c>
      <c r="BH701" s="113">
        <f>IF($U$701="sníž. přenesená",$N$701,0)</f>
        <v>0</v>
      </c>
      <c r="BI701" s="113">
        <f>IF($U$701="nulová",$N$701,0)</f>
        <v>0</v>
      </c>
      <c r="BJ701" s="73" t="s">
        <v>9</v>
      </c>
      <c r="BK701" s="113">
        <f>ROUND($L$701*$K$701,0)</f>
        <v>0</v>
      </c>
      <c r="BL701" s="73" t="s">
        <v>260</v>
      </c>
      <c r="BM701" s="73" t="s">
        <v>942</v>
      </c>
    </row>
    <row r="702" spans="2:65" s="6" customFormat="1" ht="27" customHeight="1">
      <c r="B702" s="21"/>
      <c r="C702" s="107" t="s">
        <v>943</v>
      </c>
      <c r="D702" s="107" t="s">
        <v>255</v>
      </c>
      <c r="E702" s="105" t="s">
        <v>944</v>
      </c>
      <c r="F702" s="257" t="s">
        <v>945</v>
      </c>
      <c r="G702" s="258"/>
      <c r="H702" s="258"/>
      <c r="I702" s="258"/>
      <c r="J702" s="107" t="s">
        <v>921</v>
      </c>
      <c r="K702" s="108">
        <v>13.702</v>
      </c>
      <c r="L702" s="259"/>
      <c r="M702" s="258"/>
      <c r="N702" s="260">
        <f>ROUND($L$702*$K$702,0)</f>
        <v>0</v>
      </c>
      <c r="O702" s="258"/>
      <c r="P702" s="258"/>
      <c r="Q702" s="258"/>
      <c r="R702" s="106" t="s">
        <v>259</v>
      </c>
      <c r="S702" s="21"/>
      <c r="T702" s="109"/>
      <c r="U702" s="110" t="s">
        <v>39</v>
      </c>
      <c r="X702" s="111">
        <v>0</v>
      </c>
      <c r="Y702" s="111">
        <f>$X$702*$K$702</f>
        <v>0</v>
      </c>
      <c r="Z702" s="111">
        <v>0</v>
      </c>
      <c r="AA702" s="112">
        <f>$Z$702*$K$702</f>
        <v>0</v>
      </c>
      <c r="AR702" s="73" t="s">
        <v>260</v>
      </c>
      <c r="AT702" s="73" t="s">
        <v>255</v>
      </c>
      <c r="AU702" s="73" t="s">
        <v>77</v>
      </c>
      <c r="AY702" s="73" t="s">
        <v>254</v>
      </c>
      <c r="BE702" s="113">
        <f>IF($U$702="základní",$N$702,0)</f>
        <v>0</v>
      </c>
      <c r="BF702" s="113">
        <f>IF($U$702="snížená",$N$702,0)</f>
        <v>0</v>
      </c>
      <c r="BG702" s="113">
        <f>IF($U$702="zákl. přenesená",$N$702,0)</f>
        <v>0</v>
      </c>
      <c r="BH702" s="113">
        <f>IF($U$702="sníž. přenesená",$N$702,0)</f>
        <v>0</v>
      </c>
      <c r="BI702" s="113">
        <f>IF($U$702="nulová",$N$702,0)</f>
        <v>0</v>
      </c>
      <c r="BJ702" s="73" t="s">
        <v>9</v>
      </c>
      <c r="BK702" s="113">
        <f>ROUND($L$702*$K$702,0)</f>
        <v>0</v>
      </c>
      <c r="BL702" s="73" t="s">
        <v>260</v>
      </c>
      <c r="BM702" s="73" t="s">
        <v>946</v>
      </c>
    </row>
    <row r="703" spans="2:65" s="6" customFormat="1" ht="27" customHeight="1">
      <c r="B703" s="21"/>
      <c r="C703" s="107" t="s">
        <v>947</v>
      </c>
      <c r="D703" s="107" t="s">
        <v>255</v>
      </c>
      <c r="E703" s="105" t="s">
        <v>948</v>
      </c>
      <c r="F703" s="257" t="s">
        <v>949</v>
      </c>
      <c r="G703" s="258"/>
      <c r="H703" s="258"/>
      <c r="I703" s="258"/>
      <c r="J703" s="107" t="s">
        <v>921</v>
      </c>
      <c r="K703" s="108">
        <v>3.917</v>
      </c>
      <c r="L703" s="259"/>
      <c r="M703" s="258"/>
      <c r="N703" s="260">
        <f>ROUND($L$703*$K$703,0)</f>
        <v>0</v>
      </c>
      <c r="O703" s="258"/>
      <c r="P703" s="258"/>
      <c r="Q703" s="258"/>
      <c r="R703" s="106" t="s">
        <v>259</v>
      </c>
      <c r="S703" s="21"/>
      <c r="T703" s="109"/>
      <c r="U703" s="110" t="s">
        <v>39</v>
      </c>
      <c r="X703" s="111">
        <v>0</v>
      </c>
      <c r="Y703" s="111">
        <f>$X$703*$K$703</f>
        <v>0</v>
      </c>
      <c r="Z703" s="111">
        <v>0</v>
      </c>
      <c r="AA703" s="112">
        <f>$Z$703*$K$703</f>
        <v>0</v>
      </c>
      <c r="AR703" s="73" t="s">
        <v>260</v>
      </c>
      <c r="AT703" s="73" t="s">
        <v>255</v>
      </c>
      <c r="AU703" s="73" t="s">
        <v>77</v>
      </c>
      <c r="AY703" s="73" t="s">
        <v>254</v>
      </c>
      <c r="BE703" s="113">
        <f>IF($U$703="základní",$N$703,0)</f>
        <v>0</v>
      </c>
      <c r="BF703" s="113">
        <f>IF($U$703="snížená",$N$703,0)</f>
        <v>0</v>
      </c>
      <c r="BG703" s="113">
        <f>IF($U$703="zákl. přenesená",$N$703,0)</f>
        <v>0</v>
      </c>
      <c r="BH703" s="113">
        <f>IF($U$703="sníž. přenesená",$N$703,0)</f>
        <v>0</v>
      </c>
      <c r="BI703" s="113">
        <f>IF($U$703="nulová",$N$703,0)</f>
        <v>0</v>
      </c>
      <c r="BJ703" s="73" t="s">
        <v>9</v>
      </c>
      <c r="BK703" s="113">
        <f>ROUND($L$703*$K$703,0)</f>
        <v>0</v>
      </c>
      <c r="BL703" s="73" t="s">
        <v>260</v>
      </c>
      <c r="BM703" s="73" t="s">
        <v>950</v>
      </c>
    </row>
    <row r="704" spans="2:65" s="6" customFormat="1" ht="27" customHeight="1">
      <c r="B704" s="21"/>
      <c r="C704" s="107" t="s">
        <v>951</v>
      </c>
      <c r="D704" s="107" t="s">
        <v>255</v>
      </c>
      <c r="E704" s="105" t="s">
        <v>952</v>
      </c>
      <c r="F704" s="257" t="s">
        <v>953</v>
      </c>
      <c r="G704" s="258"/>
      <c r="H704" s="258"/>
      <c r="I704" s="258"/>
      <c r="J704" s="107" t="s">
        <v>921</v>
      </c>
      <c r="K704" s="108">
        <v>86.734</v>
      </c>
      <c r="L704" s="259"/>
      <c r="M704" s="258"/>
      <c r="N704" s="260">
        <f>ROUND($L$704*$K$704,0)</f>
        <v>0</v>
      </c>
      <c r="O704" s="258"/>
      <c r="P704" s="258"/>
      <c r="Q704" s="258"/>
      <c r="R704" s="106" t="s">
        <v>259</v>
      </c>
      <c r="S704" s="21"/>
      <c r="T704" s="109"/>
      <c r="U704" s="110" t="s">
        <v>39</v>
      </c>
      <c r="X704" s="111">
        <v>0</v>
      </c>
      <c r="Y704" s="111">
        <f>$X$704*$K$704</f>
        <v>0</v>
      </c>
      <c r="Z704" s="111">
        <v>0</v>
      </c>
      <c r="AA704" s="112">
        <f>$Z$704*$K$704</f>
        <v>0</v>
      </c>
      <c r="AR704" s="73" t="s">
        <v>260</v>
      </c>
      <c r="AT704" s="73" t="s">
        <v>255</v>
      </c>
      <c r="AU704" s="73" t="s">
        <v>77</v>
      </c>
      <c r="AY704" s="73" t="s">
        <v>254</v>
      </c>
      <c r="BE704" s="113">
        <f>IF($U$704="základní",$N$704,0)</f>
        <v>0</v>
      </c>
      <c r="BF704" s="113">
        <f>IF($U$704="snížená",$N$704,0)</f>
        <v>0</v>
      </c>
      <c r="BG704" s="113">
        <f>IF($U$704="zákl. přenesená",$N$704,0)</f>
        <v>0</v>
      </c>
      <c r="BH704" s="113">
        <f>IF($U$704="sníž. přenesená",$N$704,0)</f>
        <v>0</v>
      </c>
      <c r="BI704" s="113">
        <f>IF($U$704="nulová",$N$704,0)</f>
        <v>0</v>
      </c>
      <c r="BJ704" s="73" t="s">
        <v>9</v>
      </c>
      <c r="BK704" s="113">
        <f>ROUND($L$704*$K$704,0)</f>
        <v>0</v>
      </c>
      <c r="BL704" s="73" t="s">
        <v>260</v>
      </c>
      <c r="BM704" s="73" t="s">
        <v>954</v>
      </c>
    </row>
    <row r="705" spans="2:63" s="95" customFormat="1" ht="37.5" customHeight="1">
      <c r="B705" s="96"/>
      <c r="D705" s="97" t="s">
        <v>218</v>
      </c>
      <c r="N705" s="256">
        <f>$BK$705</f>
        <v>0</v>
      </c>
      <c r="O705" s="253"/>
      <c r="P705" s="253"/>
      <c r="Q705" s="253"/>
      <c r="S705" s="96"/>
      <c r="T705" s="99"/>
      <c r="W705" s="100">
        <f>$W$706+$W$727+$W$803+$W$856+$W$861+$W$866+$W$882+$W$885+$W$888+$W$891+$W$911+$W$980+$W$986+$W$1036+$W$1076+$W$1090+$W$1098+$W$1103+$W$1114+$W$1126</f>
        <v>0</v>
      </c>
      <c r="Y705" s="100">
        <f>$Y$706+$Y$727+$Y$803+$Y$856+$Y$861+$Y$866+$Y$882+$Y$885+$Y$888+$Y$891+$Y$911+$Y$980+$Y$986+$Y$1036+$Y$1076+$Y$1090+$Y$1098+$Y$1103+$Y$1114+$Y$1126</f>
        <v>29.282818129692103</v>
      </c>
      <c r="AA705" s="101">
        <f>$AA$706+$AA$727+$AA$803+$AA$856+$AA$861+$AA$866+$AA$882+$AA$885+$AA$888+$AA$891+$AA$911+$AA$980+$AA$986+$AA$1036+$AA$1076+$AA$1090+$AA$1098+$AA$1103+$AA$1114+$AA$1126</f>
        <v>5.002226599999999</v>
      </c>
      <c r="AR705" s="98" t="s">
        <v>77</v>
      </c>
      <c r="AT705" s="98" t="s">
        <v>68</v>
      </c>
      <c r="AU705" s="98" t="s">
        <v>69</v>
      </c>
      <c r="AY705" s="98" t="s">
        <v>254</v>
      </c>
      <c r="BK705" s="102">
        <f>$BK$706+$BK$727+$BK$803+$BK$856+$BK$861+$BK$866+$BK$882+$BK$885+$BK$888+$BK$891+$BK$911+$BK$980+$BK$986+$BK$1036+$BK$1076+$BK$1090+$BK$1098+$BK$1103+$BK$1114+$BK$1126</f>
        <v>0</v>
      </c>
    </row>
    <row r="706" spans="2:63" s="95" customFormat="1" ht="21" customHeight="1">
      <c r="B706" s="96"/>
      <c r="D706" s="103" t="s">
        <v>219</v>
      </c>
      <c r="N706" s="252">
        <f>$BK$706</f>
        <v>0</v>
      </c>
      <c r="O706" s="253"/>
      <c r="P706" s="253"/>
      <c r="Q706" s="253"/>
      <c r="S706" s="96"/>
      <c r="T706" s="99"/>
      <c r="W706" s="100">
        <f>SUM($W$707:$W$726)</f>
        <v>0</v>
      </c>
      <c r="Y706" s="100">
        <f>SUM($Y$707:$Y$726)</f>
        <v>0.7616907780000001</v>
      </c>
      <c r="AA706" s="101">
        <f>SUM($AA$707:$AA$726)</f>
        <v>0</v>
      </c>
      <c r="AR706" s="98" t="s">
        <v>77</v>
      </c>
      <c r="AT706" s="98" t="s">
        <v>68</v>
      </c>
      <c r="AU706" s="98" t="s">
        <v>9</v>
      </c>
      <c r="AY706" s="98" t="s">
        <v>254</v>
      </c>
      <c r="BK706" s="102">
        <f>SUM($BK$707:$BK$726)</f>
        <v>0</v>
      </c>
    </row>
    <row r="707" spans="2:65" s="6" customFormat="1" ht="27" customHeight="1">
      <c r="B707" s="21"/>
      <c r="C707" s="107" t="s">
        <v>955</v>
      </c>
      <c r="D707" s="107" t="s">
        <v>255</v>
      </c>
      <c r="E707" s="105" t="s">
        <v>956</v>
      </c>
      <c r="F707" s="257" t="s">
        <v>957</v>
      </c>
      <c r="G707" s="258"/>
      <c r="H707" s="258"/>
      <c r="I707" s="258"/>
      <c r="J707" s="107" t="s">
        <v>258</v>
      </c>
      <c r="K707" s="108">
        <v>64.08</v>
      </c>
      <c r="L707" s="259"/>
      <c r="M707" s="258"/>
      <c r="N707" s="260">
        <f>ROUND($L$707*$K$707,0)</f>
        <v>0</v>
      </c>
      <c r="O707" s="258"/>
      <c r="P707" s="258"/>
      <c r="Q707" s="258"/>
      <c r="R707" s="106" t="s">
        <v>259</v>
      </c>
      <c r="S707" s="21"/>
      <c r="T707" s="109"/>
      <c r="U707" s="110" t="s">
        <v>39</v>
      </c>
      <c r="X707" s="111">
        <v>0.000711</v>
      </c>
      <c r="Y707" s="111">
        <f>$X$707*$K$707</f>
        <v>0.045560880000000005</v>
      </c>
      <c r="Z707" s="111">
        <v>0</v>
      </c>
      <c r="AA707" s="112">
        <f>$Z$707*$K$707</f>
        <v>0</v>
      </c>
      <c r="AR707" s="73" t="s">
        <v>330</v>
      </c>
      <c r="AT707" s="73" t="s">
        <v>255</v>
      </c>
      <c r="AU707" s="73" t="s">
        <v>77</v>
      </c>
      <c r="AY707" s="73" t="s">
        <v>254</v>
      </c>
      <c r="BE707" s="113">
        <f>IF($U$707="základní",$N$707,0)</f>
        <v>0</v>
      </c>
      <c r="BF707" s="113">
        <f>IF($U$707="snížená",$N$707,0)</f>
        <v>0</v>
      </c>
      <c r="BG707" s="113">
        <f>IF($U$707="zákl. přenesená",$N$707,0)</f>
        <v>0</v>
      </c>
      <c r="BH707" s="113">
        <f>IF($U$707="sníž. přenesená",$N$707,0)</f>
        <v>0</v>
      </c>
      <c r="BI707" s="113">
        <f>IF($U$707="nulová",$N$707,0)</f>
        <v>0</v>
      </c>
      <c r="BJ707" s="73" t="s">
        <v>9</v>
      </c>
      <c r="BK707" s="113">
        <f>ROUND($L$707*$K$707,0)</f>
        <v>0</v>
      </c>
      <c r="BL707" s="73" t="s">
        <v>330</v>
      </c>
      <c r="BM707" s="73" t="s">
        <v>958</v>
      </c>
    </row>
    <row r="708" spans="2:51" s="6" customFormat="1" ht="15.75" customHeight="1">
      <c r="B708" s="114"/>
      <c r="E708" s="115"/>
      <c r="F708" s="261" t="s">
        <v>959</v>
      </c>
      <c r="G708" s="262"/>
      <c r="H708" s="262"/>
      <c r="I708" s="262"/>
      <c r="K708" s="117">
        <v>64.08</v>
      </c>
      <c r="S708" s="114"/>
      <c r="T708" s="118"/>
      <c r="AA708" s="119"/>
      <c r="AT708" s="116" t="s">
        <v>263</v>
      </c>
      <c r="AU708" s="116" t="s">
        <v>77</v>
      </c>
      <c r="AV708" s="116" t="s">
        <v>77</v>
      </c>
      <c r="AW708" s="116" t="s">
        <v>209</v>
      </c>
      <c r="AX708" s="116" t="s">
        <v>9</v>
      </c>
      <c r="AY708" s="116" t="s">
        <v>254</v>
      </c>
    </row>
    <row r="709" spans="2:65" s="6" customFormat="1" ht="39" customHeight="1">
      <c r="B709" s="21"/>
      <c r="C709" s="104" t="s">
        <v>960</v>
      </c>
      <c r="D709" s="104" t="s">
        <v>255</v>
      </c>
      <c r="E709" s="105" t="s">
        <v>961</v>
      </c>
      <c r="F709" s="257" t="s">
        <v>962</v>
      </c>
      <c r="G709" s="258"/>
      <c r="H709" s="258"/>
      <c r="I709" s="258"/>
      <c r="J709" s="107" t="s">
        <v>258</v>
      </c>
      <c r="K709" s="108">
        <v>16.303</v>
      </c>
      <c r="L709" s="259"/>
      <c r="M709" s="258"/>
      <c r="N709" s="260">
        <f>ROUND($L$709*$K$709,0)</f>
        <v>0</v>
      </c>
      <c r="O709" s="258"/>
      <c r="P709" s="258"/>
      <c r="Q709" s="258"/>
      <c r="R709" s="106" t="s">
        <v>259</v>
      </c>
      <c r="S709" s="21"/>
      <c r="T709" s="109"/>
      <c r="U709" s="110" t="s">
        <v>39</v>
      </c>
      <c r="X709" s="111">
        <v>0.000986</v>
      </c>
      <c r="Y709" s="111">
        <f>$X$709*$K$709</f>
        <v>0.016074757999999998</v>
      </c>
      <c r="Z709" s="111">
        <v>0</v>
      </c>
      <c r="AA709" s="112">
        <f>$Z$709*$K$709</f>
        <v>0</v>
      </c>
      <c r="AR709" s="73" t="s">
        <v>330</v>
      </c>
      <c r="AT709" s="73" t="s">
        <v>255</v>
      </c>
      <c r="AU709" s="73" t="s">
        <v>77</v>
      </c>
      <c r="AY709" s="6" t="s">
        <v>254</v>
      </c>
      <c r="BE709" s="113">
        <f>IF($U$709="základní",$N$709,0)</f>
        <v>0</v>
      </c>
      <c r="BF709" s="113">
        <f>IF($U$709="snížená",$N$709,0)</f>
        <v>0</v>
      </c>
      <c r="BG709" s="113">
        <f>IF($U$709="zákl. přenesená",$N$709,0)</f>
        <v>0</v>
      </c>
      <c r="BH709" s="113">
        <f>IF($U$709="sníž. přenesená",$N$709,0)</f>
        <v>0</v>
      </c>
      <c r="BI709" s="113">
        <f>IF($U$709="nulová",$N$709,0)</f>
        <v>0</v>
      </c>
      <c r="BJ709" s="73" t="s">
        <v>9</v>
      </c>
      <c r="BK709" s="113">
        <f>ROUND($L$709*$K$709,0)</f>
        <v>0</v>
      </c>
      <c r="BL709" s="73" t="s">
        <v>330</v>
      </c>
      <c r="BM709" s="73" t="s">
        <v>963</v>
      </c>
    </row>
    <row r="710" spans="2:51" s="6" customFormat="1" ht="15.75" customHeight="1">
      <c r="B710" s="114"/>
      <c r="E710" s="115"/>
      <c r="F710" s="261" t="s">
        <v>136</v>
      </c>
      <c r="G710" s="262"/>
      <c r="H710" s="262"/>
      <c r="I710" s="262"/>
      <c r="K710" s="117">
        <v>16.303</v>
      </c>
      <c r="S710" s="114"/>
      <c r="T710" s="118"/>
      <c r="AA710" s="119"/>
      <c r="AT710" s="116" t="s">
        <v>263</v>
      </c>
      <c r="AU710" s="116" t="s">
        <v>77</v>
      </c>
      <c r="AV710" s="116" t="s">
        <v>77</v>
      </c>
      <c r="AW710" s="116" t="s">
        <v>209</v>
      </c>
      <c r="AX710" s="116" t="s">
        <v>9</v>
      </c>
      <c r="AY710" s="116" t="s">
        <v>254</v>
      </c>
    </row>
    <row r="711" spans="2:65" s="6" customFormat="1" ht="27" customHeight="1">
      <c r="B711" s="21"/>
      <c r="C711" s="104" t="s">
        <v>964</v>
      </c>
      <c r="D711" s="104" t="s">
        <v>255</v>
      </c>
      <c r="E711" s="105" t="s">
        <v>965</v>
      </c>
      <c r="F711" s="257" t="s">
        <v>966</v>
      </c>
      <c r="G711" s="258"/>
      <c r="H711" s="258"/>
      <c r="I711" s="258"/>
      <c r="J711" s="107" t="s">
        <v>338</v>
      </c>
      <c r="K711" s="108">
        <v>18.1</v>
      </c>
      <c r="L711" s="259"/>
      <c r="M711" s="258"/>
      <c r="N711" s="260">
        <f>ROUND($L$711*$K$711,0)</f>
        <v>0</v>
      </c>
      <c r="O711" s="258"/>
      <c r="P711" s="258"/>
      <c r="Q711" s="258"/>
      <c r="R711" s="106" t="s">
        <v>259</v>
      </c>
      <c r="S711" s="21"/>
      <c r="T711" s="109"/>
      <c r="U711" s="110" t="s">
        <v>39</v>
      </c>
      <c r="X711" s="111">
        <v>0.000281</v>
      </c>
      <c r="Y711" s="111">
        <f>$X$711*$K$711</f>
        <v>0.0050861000000000005</v>
      </c>
      <c r="Z711" s="111">
        <v>0</v>
      </c>
      <c r="AA711" s="112">
        <f>$Z$711*$K$711</f>
        <v>0</v>
      </c>
      <c r="AR711" s="73" t="s">
        <v>330</v>
      </c>
      <c r="AT711" s="73" t="s">
        <v>255</v>
      </c>
      <c r="AU711" s="73" t="s">
        <v>77</v>
      </c>
      <c r="AY711" s="6" t="s">
        <v>254</v>
      </c>
      <c r="BE711" s="113">
        <f>IF($U$711="základní",$N$711,0)</f>
        <v>0</v>
      </c>
      <c r="BF711" s="113">
        <f>IF($U$711="snížená",$N$711,0)</f>
        <v>0</v>
      </c>
      <c r="BG711" s="113">
        <f>IF($U$711="zákl. přenesená",$N$711,0)</f>
        <v>0</v>
      </c>
      <c r="BH711" s="113">
        <f>IF($U$711="sníž. přenesená",$N$711,0)</f>
        <v>0</v>
      </c>
      <c r="BI711" s="113">
        <f>IF($U$711="nulová",$N$711,0)</f>
        <v>0</v>
      </c>
      <c r="BJ711" s="73" t="s">
        <v>9</v>
      </c>
      <c r="BK711" s="113">
        <f>ROUND($L$711*$K$711,0)</f>
        <v>0</v>
      </c>
      <c r="BL711" s="73" t="s">
        <v>330</v>
      </c>
      <c r="BM711" s="73" t="s">
        <v>967</v>
      </c>
    </row>
    <row r="712" spans="2:51" s="6" customFormat="1" ht="27" customHeight="1">
      <c r="B712" s="114"/>
      <c r="E712" s="115"/>
      <c r="F712" s="261" t="s">
        <v>968</v>
      </c>
      <c r="G712" s="262"/>
      <c r="H712" s="262"/>
      <c r="I712" s="262"/>
      <c r="K712" s="117">
        <v>8.75</v>
      </c>
      <c r="S712" s="114"/>
      <c r="T712" s="118"/>
      <c r="AA712" s="119"/>
      <c r="AT712" s="116" t="s">
        <v>263</v>
      </c>
      <c r="AU712" s="116" t="s">
        <v>77</v>
      </c>
      <c r="AV712" s="116" t="s">
        <v>77</v>
      </c>
      <c r="AW712" s="116" t="s">
        <v>209</v>
      </c>
      <c r="AX712" s="116" t="s">
        <v>69</v>
      </c>
      <c r="AY712" s="116" t="s">
        <v>254</v>
      </c>
    </row>
    <row r="713" spans="2:51" s="6" customFormat="1" ht="27" customHeight="1">
      <c r="B713" s="114"/>
      <c r="E713" s="116"/>
      <c r="F713" s="261" t="s">
        <v>969</v>
      </c>
      <c r="G713" s="262"/>
      <c r="H713" s="262"/>
      <c r="I713" s="262"/>
      <c r="K713" s="117">
        <v>9.35</v>
      </c>
      <c r="S713" s="114"/>
      <c r="T713" s="118"/>
      <c r="AA713" s="119"/>
      <c r="AT713" s="116" t="s">
        <v>263</v>
      </c>
      <c r="AU713" s="116" t="s">
        <v>77</v>
      </c>
      <c r="AV713" s="116" t="s">
        <v>77</v>
      </c>
      <c r="AW713" s="116" t="s">
        <v>209</v>
      </c>
      <c r="AX713" s="116" t="s">
        <v>69</v>
      </c>
      <c r="AY713" s="116" t="s">
        <v>254</v>
      </c>
    </row>
    <row r="714" spans="2:51" s="6" customFormat="1" ht="15.75" customHeight="1">
      <c r="B714" s="120"/>
      <c r="E714" s="121"/>
      <c r="F714" s="263" t="s">
        <v>787</v>
      </c>
      <c r="G714" s="264"/>
      <c r="H714" s="264"/>
      <c r="I714" s="264"/>
      <c r="K714" s="122">
        <v>18.1</v>
      </c>
      <c r="S714" s="120"/>
      <c r="T714" s="123"/>
      <c r="AA714" s="124"/>
      <c r="AT714" s="121" t="s">
        <v>263</v>
      </c>
      <c r="AU714" s="121" t="s">
        <v>77</v>
      </c>
      <c r="AV714" s="121" t="s">
        <v>265</v>
      </c>
      <c r="AW714" s="121" t="s">
        <v>209</v>
      </c>
      <c r="AX714" s="121" t="s">
        <v>9</v>
      </c>
      <c r="AY714" s="121" t="s">
        <v>254</v>
      </c>
    </row>
    <row r="715" spans="2:65" s="6" customFormat="1" ht="27" customHeight="1">
      <c r="B715" s="21"/>
      <c r="C715" s="104" t="s">
        <v>970</v>
      </c>
      <c r="D715" s="104" t="s">
        <v>255</v>
      </c>
      <c r="E715" s="105" t="s">
        <v>971</v>
      </c>
      <c r="F715" s="257" t="s">
        <v>972</v>
      </c>
      <c r="G715" s="258"/>
      <c r="H715" s="258"/>
      <c r="I715" s="258"/>
      <c r="J715" s="107" t="s">
        <v>258</v>
      </c>
      <c r="K715" s="108">
        <v>157.3</v>
      </c>
      <c r="L715" s="259"/>
      <c r="M715" s="258"/>
      <c r="N715" s="260">
        <f>ROUND($L$715*$K$715,0)</f>
        <v>0</v>
      </c>
      <c r="O715" s="258"/>
      <c r="P715" s="258"/>
      <c r="Q715" s="258"/>
      <c r="R715" s="106" t="s">
        <v>259</v>
      </c>
      <c r="S715" s="21"/>
      <c r="T715" s="109"/>
      <c r="U715" s="110" t="s">
        <v>39</v>
      </c>
      <c r="X715" s="111">
        <v>0.0035</v>
      </c>
      <c r="Y715" s="111">
        <f>$X$715*$K$715</f>
        <v>0.5505500000000001</v>
      </c>
      <c r="Z715" s="111">
        <v>0</v>
      </c>
      <c r="AA715" s="112">
        <f>$Z$715*$K$715</f>
        <v>0</v>
      </c>
      <c r="AR715" s="73" t="s">
        <v>330</v>
      </c>
      <c r="AT715" s="73" t="s">
        <v>255</v>
      </c>
      <c r="AU715" s="73" t="s">
        <v>77</v>
      </c>
      <c r="AY715" s="6" t="s">
        <v>254</v>
      </c>
      <c r="BE715" s="113">
        <f>IF($U$715="základní",$N$715,0)</f>
        <v>0</v>
      </c>
      <c r="BF715" s="113">
        <f>IF($U$715="snížená",$N$715,0)</f>
        <v>0</v>
      </c>
      <c r="BG715" s="113">
        <f>IF($U$715="zákl. přenesená",$N$715,0)</f>
        <v>0</v>
      </c>
      <c r="BH715" s="113">
        <f>IF($U$715="sníž. přenesená",$N$715,0)</f>
        <v>0</v>
      </c>
      <c r="BI715" s="113">
        <f>IF($U$715="nulová",$N$715,0)</f>
        <v>0</v>
      </c>
      <c r="BJ715" s="73" t="s">
        <v>9</v>
      </c>
      <c r="BK715" s="113">
        <f>ROUND($L$715*$K$715,0)</f>
        <v>0</v>
      </c>
      <c r="BL715" s="73" t="s">
        <v>330</v>
      </c>
      <c r="BM715" s="73" t="s">
        <v>973</v>
      </c>
    </row>
    <row r="716" spans="2:51" s="6" customFormat="1" ht="15.75" customHeight="1">
      <c r="B716" s="114"/>
      <c r="E716" s="115"/>
      <c r="F716" s="261" t="s">
        <v>163</v>
      </c>
      <c r="G716" s="262"/>
      <c r="H716" s="262"/>
      <c r="I716" s="262"/>
      <c r="K716" s="117">
        <v>157.3</v>
      </c>
      <c r="S716" s="114"/>
      <c r="T716" s="118"/>
      <c r="AA716" s="119"/>
      <c r="AT716" s="116" t="s">
        <v>263</v>
      </c>
      <c r="AU716" s="116" t="s">
        <v>77</v>
      </c>
      <c r="AV716" s="116" t="s">
        <v>77</v>
      </c>
      <c r="AW716" s="116" t="s">
        <v>209</v>
      </c>
      <c r="AX716" s="116" t="s">
        <v>9</v>
      </c>
      <c r="AY716" s="116" t="s">
        <v>254</v>
      </c>
    </row>
    <row r="717" spans="2:65" s="6" customFormat="1" ht="27" customHeight="1">
      <c r="B717" s="21"/>
      <c r="C717" s="104" t="s">
        <v>974</v>
      </c>
      <c r="D717" s="104" t="s">
        <v>255</v>
      </c>
      <c r="E717" s="105" t="s">
        <v>975</v>
      </c>
      <c r="F717" s="257" t="s">
        <v>976</v>
      </c>
      <c r="G717" s="258"/>
      <c r="H717" s="258"/>
      <c r="I717" s="258"/>
      <c r="J717" s="107" t="s">
        <v>258</v>
      </c>
      <c r="K717" s="108">
        <v>22.16</v>
      </c>
      <c r="L717" s="259"/>
      <c r="M717" s="258"/>
      <c r="N717" s="260">
        <f>ROUND($L$717*$K$717,0)</f>
        <v>0</v>
      </c>
      <c r="O717" s="258"/>
      <c r="P717" s="258"/>
      <c r="Q717" s="258"/>
      <c r="R717" s="106" t="s">
        <v>259</v>
      </c>
      <c r="S717" s="21"/>
      <c r="T717" s="109"/>
      <c r="U717" s="110" t="s">
        <v>39</v>
      </c>
      <c r="X717" s="111">
        <v>0.0035</v>
      </c>
      <c r="Y717" s="111">
        <f>$X$717*$K$717</f>
        <v>0.07756</v>
      </c>
      <c r="Z717" s="111">
        <v>0</v>
      </c>
      <c r="AA717" s="112">
        <f>$Z$717*$K$717</f>
        <v>0</v>
      </c>
      <c r="AR717" s="73" t="s">
        <v>330</v>
      </c>
      <c r="AT717" s="73" t="s">
        <v>255</v>
      </c>
      <c r="AU717" s="73" t="s">
        <v>77</v>
      </c>
      <c r="AY717" s="6" t="s">
        <v>254</v>
      </c>
      <c r="BE717" s="113">
        <f>IF($U$717="základní",$N$717,0)</f>
        <v>0</v>
      </c>
      <c r="BF717" s="113">
        <f>IF($U$717="snížená",$N$717,0)</f>
        <v>0</v>
      </c>
      <c r="BG717" s="113">
        <f>IF($U$717="zákl. přenesená",$N$717,0)</f>
        <v>0</v>
      </c>
      <c r="BH717" s="113">
        <f>IF($U$717="sníž. přenesená",$N$717,0)</f>
        <v>0</v>
      </c>
      <c r="BI717" s="113">
        <f>IF($U$717="nulová",$N$717,0)</f>
        <v>0</v>
      </c>
      <c r="BJ717" s="73" t="s">
        <v>9</v>
      </c>
      <c r="BK717" s="113">
        <f>ROUND($L$717*$K$717,0)</f>
        <v>0</v>
      </c>
      <c r="BL717" s="73" t="s">
        <v>330</v>
      </c>
      <c r="BM717" s="73" t="s">
        <v>977</v>
      </c>
    </row>
    <row r="718" spans="2:51" s="6" customFormat="1" ht="27" customHeight="1">
      <c r="B718" s="114"/>
      <c r="E718" s="115"/>
      <c r="F718" s="261" t="s">
        <v>978</v>
      </c>
      <c r="G718" s="262"/>
      <c r="H718" s="262"/>
      <c r="I718" s="262"/>
      <c r="K718" s="117">
        <v>198.8</v>
      </c>
      <c r="S718" s="114"/>
      <c r="T718" s="118"/>
      <c r="AA718" s="119"/>
      <c r="AT718" s="116" t="s">
        <v>263</v>
      </c>
      <c r="AU718" s="116" t="s">
        <v>77</v>
      </c>
      <c r="AV718" s="116" t="s">
        <v>77</v>
      </c>
      <c r="AW718" s="116" t="s">
        <v>209</v>
      </c>
      <c r="AX718" s="116" t="s">
        <v>69</v>
      </c>
      <c r="AY718" s="116" t="s">
        <v>254</v>
      </c>
    </row>
    <row r="719" spans="2:51" s="6" customFormat="1" ht="27" customHeight="1">
      <c r="B719" s="114"/>
      <c r="E719" s="116"/>
      <c r="F719" s="261" t="s">
        <v>979</v>
      </c>
      <c r="G719" s="262"/>
      <c r="H719" s="262"/>
      <c r="I719" s="262"/>
      <c r="K719" s="117">
        <v>22.8</v>
      </c>
      <c r="S719" s="114"/>
      <c r="T719" s="118"/>
      <c r="AA719" s="119"/>
      <c r="AT719" s="116" t="s">
        <v>263</v>
      </c>
      <c r="AU719" s="116" t="s">
        <v>77</v>
      </c>
      <c r="AV719" s="116" t="s">
        <v>77</v>
      </c>
      <c r="AW719" s="116" t="s">
        <v>209</v>
      </c>
      <c r="AX719" s="116" t="s">
        <v>69</v>
      </c>
      <c r="AY719" s="116" t="s">
        <v>254</v>
      </c>
    </row>
    <row r="720" spans="2:51" s="6" customFormat="1" ht="15.75" customHeight="1">
      <c r="B720" s="120"/>
      <c r="E720" s="121" t="s">
        <v>166</v>
      </c>
      <c r="F720" s="263" t="s">
        <v>264</v>
      </c>
      <c r="G720" s="264"/>
      <c r="H720" s="264"/>
      <c r="I720" s="264"/>
      <c r="K720" s="122">
        <v>221.6</v>
      </c>
      <c r="S720" s="120"/>
      <c r="T720" s="123"/>
      <c r="AA720" s="124"/>
      <c r="AT720" s="121" t="s">
        <v>263</v>
      </c>
      <c r="AU720" s="121" t="s">
        <v>77</v>
      </c>
      <c r="AV720" s="121" t="s">
        <v>265</v>
      </c>
      <c r="AW720" s="121" t="s">
        <v>209</v>
      </c>
      <c r="AX720" s="121" t="s">
        <v>69</v>
      </c>
      <c r="AY720" s="121" t="s">
        <v>254</v>
      </c>
    </row>
    <row r="721" spans="2:51" s="6" customFormat="1" ht="15.75" customHeight="1">
      <c r="B721" s="114"/>
      <c r="E721" s="116"/>
      <c r="F721" s="261" t="s">
        <v>980</v>
      </c>
      <c r="G721" s="262"/>
      <c r="H721" s="262"/>
      <c r="I721" s="262"/>
      <c r="K721" s="117">
        <v>22.16</v>
      </c>
      <c r="S721" s="114"/>
      <c r="T721" s="118"/>
      <c r="AA721" s="119"/>
      <c r="AT721" s="116" t="s">
        <v>263</v>
      </c>
      <c r="AU721" s="116" t="s">
        <v>77</v>
      </c>
      <c r="AV721" s="116" t="s">
        <v>77</v>
      </c>
      <c r="AW721" s="116" t="s">
        <v>209</v>
      </c>
      <c r="AX721" s="116" t="s">
        <v>9</v>
      </c>
      <c r="AY721" s="116" t="s">
        <v>254</v>
      </c>
    </row>
    <row r="722" spans="2:65" s="6" customFormat="1" ht="15.75" customHeight="1">
      <c r="B722" s="21"/>
      <c r="C722" s="125" t="s">
        <v>981</v>
      </c>
      <c r="D722" s="125" t="s">
        <v>304</v>
      </c>
      <c r="E722" s="126" t="s">
        <v>982</v>
      </c>
      <c r="F722" s="265" t="s">
        <v>983</v>
      </c>
      <c r="G722" s="266"/>
      <c r="H722" s="266"/>
      <c r="I722" s="266"/>
      <c r="J722" s="127" t="s">
        <v>338</v>
      </c>
      <c r="K722" s="128">
        <v>221.6</v>
      </c>
      <c r="L722" s="267"/>
      <c r="M722" s="266"/>
      <c r="N722" s="268">
        <f>ROUND($L$722*$K$722,0)</f>
        <v>0</v>
      </c>
      <c r="O722" s="258"/>
      <c r="P722" s="258"/>
      <c r="Q722" s="258"/>
      <c r="R722" s="106" t="s">
        <v>259</v>
      </c>
      <c r="S722" s="21"/>
      <c r="T722" s="109"/>
      <c r="U722" s="110" t="s">
        <v>39</v>
      </c>
      <c r="X722" s="111">
        <v>0.0003</v>
      </c>
      <c r="Y722" s="111">
        <f>$X$722*$K$722</f>
        <v>0.06648</v>
      </c>
      <c r="Z722" s="111">
        <v>0</v>
      </c>
      <c r="AA722" s="112">
        <f>$Z$722*$K$722</f>
        <v>0</v>
      </c>
      <c r="AR722" s="73" t="s">
        <v>421</v>
      </c>
      <c r="AT722" s="73" t="s">
        <v>304</v>
      </c>
      <c r="AU722" s="73" t="s">
        <v>77</v>
      </c>
      <c r="AY722" s="6" t="s">
        <v>254</v>
      </c>
      <c r="BE722" s="113">
        <f>IF($U$722="základní",$N$722,0)</f>
        <v>0</v>
      </c>
      <c r="BF722" s="113">
        <f>IF($U$722="snížená",$N$722,0)</f>
        <v>0</v>
      </c>
      <c r="BG722" s="113">
        <f>IF($U$722="zákl. přenesená",$N$722,0)</f>
        <v>0</v>
      </c>
      <c r="BH722" s="113">
        <f>IF($U$722="sníž. přenesená",$N$722,0)</f>
        <v>0</v>
      </c>
      <c r="BI722" s="113">
        <f>IF($U$722="nulová",$N$722,0)</f>
        <v>0</v>
      </c>
      <c r="BJ722" s="73" t="s">
        <v>9</v>
      </c>
      <c r="BK722" s="113">
        <f>ROUND($L$722*$K$722,0)</f>
        <v>0</v>
      </c>
      <c r="BL722" s="73" t="s">
        <v>330</v>
      </c>
      <c r="BM722" s="73" t="s">
        <v>984</v>
      </c>
    </row>
    <row r="723" spans="2:51" s="6" customFormat="1" ht="15.75" customHeight="1">
      <c r="B723" s="114"/>
      <c r="E723" s="115"/>
      <c r="F723" s="261" t="s">
        <v>166</v>
      </c>
      <c r="G723" s="262"/>
      <c r="H723" s="262"/>
      <c r="I723" s="262"/>
      <c r="K723" s="117">
        <v>221.6</v>
      </c>
      <c r="S723" s="114"/>
      <c r="T723" s="118"/>
      <c r="AA723" s="119"/>
      <c r="AT723" s="116" t="s">
        <v>263</v>
      </c>
      <c r="AU723" s="116" t="s">
        <v>77</v>
      </c>
      <c r="AV723" s="116" t="s">
        <v>77</v>
      </c>
      <c r="AW723" s="116" t="s">
        <v>209</v>
      </c>
      <c r="AX723" s="116" t="s">
        <v>9</v>
      </c>
      <c r="AY723" s="116" t="s">
        <v>254</v>
      </c>
    </row>
    <row r="724" spans="2:65" s="6" customFormat="1" ht="27" customHeight="1">
      <c r="B724" s="21"/>
      <c r="C724" s="104" t="s">
        <v>985</v>
      </c>
      <c r="D724" s="104" t="s">
        <v>255</v>
      </c>
      <c r="E724" s="105" t="s">
        <v>986</v>
      </c>
      <c r="F724" s="257" t="s">
        <v>987</v>
      </c>
      <c r="G724" s="258"/>
      <c r="H724" s="258"/>
      <c r="I724" s="258"/>
      <c r="J724" s="107" t="s">
        <v>281</v>
      </c>
      <c r="K724" s="108">
        <v>1</v>
      </c>
      <c r="L724" s="259"/>
      <c r="M724" s="258"/>
      <c r="N724" s="260">
        <f>ROUND($L$724*$K$724,0)</f>
        <v>0</v>
      </c>
      <c r="O724" s="258"/>
      <c r="P724" s="258"/>
      <c r="Q724" s="258"/>
      <c r="R724" s="106"/>
      <c r="S724" s="21"/>
      <c r="T724" s="109"/>
      <c r="U724" s="110" t="s">
        <v>39</v>
      </c>
      <c r="X724" s="111">
        <v>0.00037904</v>
      </c>
      <c r="Y724" s="111">
        <f>$X$724*$K$724</f>
        <v>0.00037904</v>
      </c>
      <c r="Z724" s="111">
        <v>0</v>
      </c>
      <c r="AA724" s="112">
        <f>$Z$724*$K$724</f>
        <v>0</v>
      </c>
      <c r="AR724" s="73" t="s">
        <v>330</v>
      </c>
      <c r="AT724" s="73" t="s">
        <v>255</v>
      </c>
      <c r="AU724" s="73" t="s">
        <v>77</v>
      </c>
      <c r="AY724" s="6" t="s">
        <v>254</v>
      </c>
      <c r="BE724" s="113">
        <f>IF($U$724="základní",$N$724,0)</f>
        <v>0</v>
      </c>
      <c r="BF724" s="113">
        <f>IF($U$724="snížená",$N$724,0)</f>
        <v>0</v>
      </c>
      <c r="BG724" s="113">
        <f>IF($U$724="zákl. přenesená",$N$724,0)</f>
        <v>0</v>
      </c>
      <c r="BH724" s="113">
        <f>IF($U$724="sníž. přenesená",$N$724,0)</f>
        <v>0</v>
      </c>
      <c r="BI724" s="113">
        <f>IF($U$724="nulová",$N$724,0)</f>
        <v>0</v>
      </c>
      <c r="BJ724" s="73" t="s">
        <v>9</v>
      </c>
      <c r="BK724" s="113">
        <f>ROUND($L$724*$K$724,0)</f>
        <v>0</v>
      </c>
      <c r="BL724" s="73" t="s">
        <v>330</v>
      </c>
      <c r="BM724" s="73" t="s">
        <v>988</v>
      </c>
    </row>
    <row r="725" spans="2:51" s="6" customFormat="1" ht="15.75" customHeight="1">
      <c r="B725" s="114"/>
      <c r="E725" s="115"/>
      <c r="F725" s="261" t="s">
        <v>989</v>
      </c>
      <c r="G725" s="262"/>
      <c r="H725" s="262"/>
      <c r="I725" s="262"/>
      <c r="K725" s="117">
        <v>1</v>
      </c>
      <c r="S725" s="114"/>
      <c r="T725" s="118"/>
      <c r="AA725" s="119"/>
      <c r="AT725" s="116" t="s">
        <v>263</v>
      </c>
      <c r="AU725" s="116" t="s">
        <v>77</v>
      </c>
      <c r="AV725" s="116" t="s">
        <v>77</v>
      </c>
      <c r="AW725" s="116" t="s">
        <v>209</v>
      </c>
      <c r="AX725" s="116" t="s">
        <v>9</v>
      </c>
      <c r="AY725" s="116" t="s">
        <v>254</v>
      </c>
    </row>
    <row r="726" spans="2:65" s="6" customFormat="1" ht="27" customHeight="1">
      <c r="B726" s="21"/>
      <c r="C726" s="104" t="s">
        <v>990</v>
      </c>
      <c r="D726" s="104" t="s">
        <v>255</v>
      </c>
      <c r="E726" s="105" t="s">
        <v>991</v>
      </c>
      <c r="F726" s="257" t="s">
        <v>992</v>
      </c>
      <c r="G726" s="258"/>
      <c r="H726" s="258"/>
      <c r="I726" s="258"/>
      <c r="J726" s="107" t="s">
        <v>921</v>
      </c>
      <c r="K726" s="108">
        <v>0.762</v>
      </c>
      <c r="L726" s="259"/>
      <c r="M726" s="258"/>
      <c r="N726" s="260">
        <f>ROUND($L$726*$K$726,0)</f>
        <v>0</v>
      </c>
      <c r="O726" s="258"/>
      <c r="P726" s="258"/>
      <c r="Q726" s="258"/>
      <c r="R726" s="106" t="s">
        <v>259</v>
      </c>
      <c r="S726" s="21"/>
      <c r="T726" s="109"/>
      <c r="U726" s="110" t="s">
        <v>39</v>
      </c>
      <c r="X726" s="111">
        <v>0</v>
      </c>
      <c r="Y726" s="111">
        <f>$X$726*$K$726</f>
        <v>0</v>
      </c>
      <c r="Z726" s="111">
        <v>0</v>
      </c>
      <c r="AA726" s="112">
        <f>$Z$726*$K$726</f>
        <v>0</v>
      </c>
      <c r="AR726" s="73" t="s">
        <v>330</v>
      </c>
      <c r="AT726" s="73" t="s">
        <v>255</v>
      </c>
      <c r="AU726" s="73" t="s">
        <v>77</v>
      </c>
      <c r="AY726" s="6" t="s">
        <v>254</v>
      </c>
      <c r="BE726" s="113">
        <f>IF($U$726="základní",$N$726,0)</f>
        <v>0</v>
      </c>
      <c r="BF726" s="113">
        <f>IF($U$726="snížená",$N$726,0)</f>
        <v>0</v>
      </c>
      <c r="BG726" s="113">
        <f>IF($U$726="zákl. přenesená",$N$726,0)</f>
        <v>0</v>
      </c>
      <c r="BH726" s="113">
        <f>IF($U$726="sníž. přenesená",$N$726,0)</f>
        <v>0</v>
      </c>
      <c r="BI726" s="113">
        <f>IF($U$726="nulová",$N$726,0)</f>
        <v>0</v>
      </c>
      <c r="BJ726" s="73" t="s">
        <v>9</v>
      </c>
      <c r="BK726" s="113">
        <f>ROUND($L$726*$K$726,0)</f>
        <v>0</v>
      </c>
      <c r="BL726" s="73" t="s">
        <v>330</v>
      </c>
      <c r="BM726" s="73" t="s">
        <v>993</v>
      </c>
    </row>
    <row r="727" spans="2:63" s="95" customFormat="1" ht="30.75" customHeight="1">
      <c r="B727" s="96"/>
      <c r="D727" s="103" t="s">
        <v>220</v>
      </c>
      <c r="N727" s="252">
        <f>$BK$727</f>
        <v>0</v>
      </c>
      <c r="O727" s="253"/>
      <c r="P727" s="253"/>
      <c r="Q727" s="253"/>
      <c r="S727" s="96"/>
      <c r="T727" s="99"/>
      <c r="W727" s="100">
        <f>SUM($W$728:$W$802)</f>
        <v>0</v>
      </c>
      <c r="Y727" s="100">
        <f>SUM($Y$728:$Y$802)</f>
        <v>2.252953920893</v>
      </c>
      <c r="AA727" s="101">
        <f>SUM($AA$728:$AA$802)</f>
        <v>3.1860180000000002</v>
      </c>
      <c r="AR727" s="98" t="s">
        <v>77</v>
      </c>
      <c r="AT727" s="98" t="s">
        <v>68</v>
      </c>
      <c r="AU727" s="98" t="s">
        <v>9</v>
      </c>
      <c r="AY727" s="98" t="s">
        <v>254</v>
      </c>
      <c r="BK727" s="102">
        <f>SUM($BK$728:$BK$802)</f>
        <v>0</v>
      </c>
    </row>
    <row r="728" spans="2:65" s="6" customFormat="1" ht="27" customHeight="1">
      <c r="B728" s="21"/>
      <c r="C728" s="107" t="s">
        <v>994</v>
      </c>
      <c r="D728" s="107" t="s">
        <v>255</v>
      </c>
      <c r="E728" s="105" t="s">
        <v>995</v>
      </c>
      <c r="F728" s="257" t="s">
        <v>996</v>
      </c>
      <c r="G728" s="258"/>
      <c r="H728" s="258"/>
      <c r="I728" s="258"/>
      <c r="J728" s="107" t="s">
        <v>258</v>
      </c>
      <c r="K728" s="108">
        <v>529.503</v>
      </c>
      <c r="L728" s="259"/>
      <c r="M728" s="258"/>
      <c r="N728" s="260">
        <f>ROUND($L$728*$K$728,0)</f>
        <v>0</v>
      </c>
      <c r="O728" s="258"/>
      <c r="P728" s="258"/>
      <c r="Q728" s="258"/>
      <c r="R728" s="106" t="s">
        <v>259</v>
      </c>
      <c r="S728" s="21"/>
      <c r="T728" s="109"/>
      <c r="U728" s="110" t="s">
        <v>39</v>
      </c>
      <c r="X728" s="111">
        <v>0</v>
      </c>
      <c r="Y728" s="111">
        <f>$X$728*$K$728</f>
        <v>0</v>
      </c>
      <c r="Z728" s="111">
        <v>0.006</v>
      </c>
      <c r="AA728" s="112">
        <f>$Z$728*$K$728</f>
        <v>3.1770180000000003</v>
      </c>
      <c r="AR728" s="73" t="s">
        <v>330</v>
      </c>
      <c r="AT728" s="73" t="s">
        <v>255</v>
      </c>
      <c r="AU728" s="73" t="s">
        <v>77</v>
      </c>
      <c r="AY728" s="73" t="s">
        <v>254</v>
      </c>
      <c r="BE728" s="113">
        <f>IF($U$728="základní",$N$728,0)</f>
        <v>0</v>
      </c>
      <c r="BF728" s="113">
        <f>IF($U$728="snížená",$N$728,0)</f>
        <v>0</v>
      </c>
      <c r="BG728" s="113">
        <f>IF($U$728="zákl. přenesená",$N$728,0)</f>
        <v>0</v>
      </c>
      <c r="BH728" s="113">
        <f>IF($U$728="sníž. přenesená",$N$728,0)</f>
        <v>0</v>
      </c>
      <c r="BI728" s="113">
        <f>IF($U$728="nulová",$N$728,0)</f>
        <v>0</v>
      </c>
      <c r="BJ728" s="73" t="s">
        <v>9</v>
      </c>
      <c r="BK728" s="113">
        <f>ROUND($L$728*$K$728,0)</f>
        <v>0</v>
      </c>
      <c r="BL728" s="73" t="s">
        <v>330</v>
      </c>
      <c r="BM728" s="73" t="s">
        <v>997</v>
      </c>
    </row>
    <row r="729" spans="2:51" s="6" customFormat="1" ht="15.75" customHeight="1">
      <c r="B729" s="114"/>
      <c r="E729" s="115"/>
      <c r="F729" s="261" t="s">
        <v>998</v>
      </c>
      <c r="G729" s="262"/>
      <c r="H729" s="262"/>
      <c r="I729" s="262"/>
      <c r="K729" s="117">
        <v>526.763</v>
      </c>
      <c r="S729" s="114"/>
      <c r="T729" s="118"/>
      <c r="AA729" s="119"/>
      <c r="AT729" s="116" t="s">
        <v>263</v>
      </c>
      <c r="AU729" s="116" t="s">
        <v>77</v>
      </c>
      <c r="AV729" s="116" t="s">
        <v>77</v>
      </c>
      <c r="AW729" s="116" t="s">
        <v>209</v>
      </c>
      <c r="AX729" s="116" t="s">
        <v>69</v>
      </c>
      <c r="AY729" s="116" t="s">
        <v>254</v>
      </c>
    </row>
    <row r="730" spans="2:51" s="6" customFormat="1" ht="15.75" customHeight="1">
      <c r="B730" s="114"/>
      <c r="E730" s="116"/>
      <c r="F730" s="261" t="s">
        <v>999</v>
      </c>
      <c r="G730" s="262"/>
      <c r="H730" s="262"/>
      <c r="I730" s="262"/>
      <c r="K730" s="117">
        <v>10.15</v>
      </c>
      <c r="S730" s="114"/>
      <c r="T730" s="118"/>
      <c r="AA730" s="119"/>
      <c r="AT730" s="116" t="s">
        <v>263</v>
      </c>
      <c r="AU730" s="116" t="s">
        <v>77</v>
      </c>
      <c r="AV730" s="116" t="s">
        <v>77</v>
      </c>
      <c r="AW730" s="116" t="s">
        <v>209</v>
      </c>
      <c r="AX730" s="116" t="s">
        <v>69</v>
      </c>
      <c r="AY730" s="116" t="s">
        <v>254</v>
      </c>
    </row>
    <row r="731" spans="2:51" s="6" customFormat="1" ht="15.75" customHeight="1">
      <c r="B731" s="114"/>
      <c r="E731" s="116"/>
      <c r="F731" s="261" t="s">
        <v>1000</v>
      </c>
      <c r="G731" s="262"/>
      <c r="H731" s="262"/>
      <c r="I731" s="262"/>
      <c r="K731" s="117">
        <v>-18.48</v>
      </c>
      <c r="S731" s="114"/>
      <c r="T731" s="118"/>
      <c r="AA731" s="119"/>
      <c r="AT731" s="116" t="s">
        <v>263</v>
      </c>
      <c r="AU731" s="116" t="s">
        <v>77</v>
      </c>
      <c r="AV731" s="116" t="s">
        <v>77</v>
      </c>
      <c r="AW731" s="116" t="s">
        <v>209</v>
      </c>
      <c r="AX731" s="116" t="s">
        <v>69</v>
      </c>
      <c r="AY731" s="116" t="s">
        <v>254</v>
      </c>
    </row>
    <row r="732" spans="2:51" s="6" customFormat="1" ht="15.75" customHeight="1">
      <c r="B732" s="114"/>
      <c r="E732" s="116"/>
      <c r="F732" s="261" t="s">
        <v>1001</v>
      </c>
      <c r="G732" s="262"/>
      <c r="H732" s="262"/>
      <c r="I732" s="262"/>
      <c r="K732" s="117">
        <v>5.34</v>
      </c>
      <c r="S732" s="114"/>
      <c r="T732" s="118"/>
      <c r="AA732" s="119"/>
      <c r="AT732" s="116" t="s">
        <v>263</v>
      </c>
      <c r="AU732" s="116" t="s">
        <v>77</v>
      </c>
      <c r="AV732" s="116" t="s">
        <v>77</v>
      </c>
      <c r="AW732" s="116" t="s">
        <v>209</v>
      </c>
      <c r="AX732" s="116" t="s">
        <v>69</v>
      </c>
      <c r="AY732" s="116" t="s">
        <v>254</v>
      </c>
    </row>
    <row r="733" spans="2:51" s="6" customFormat="1" ht="15.75" customHeight="1">
      <c r="B733" s="114"/>
      <c r="E733" s="116"/>
      <c r="F733" s="261" t="s">
        <v>1002</v>
      </c>
      <c r="G733" s="262"/>
      <c r="H733" s="262"/>
      <c r="I733" s="262"/>
      <c r="K733" s="117">
        <v>4.5</v>
      </c>
      <c r="S733" s="114"/>
      <c r="T733" s="118"/>
      <c r="AA733" s="119"/>
      <c r="AT733" s="116" t="s">
        <v>263</v>
      </c>
      <c r="AU733" s="116" t="s">
        <v>77</v>
      </c>
      <c r="AV733" s="116" t="s">
        <v>77</v>
      </c>
      <c r="AW733" s="116" t="s">
        <v>209</v>
      </c>
      <c r="AX733" s="116" t="s">
        <v>69</v>
      </c>
      <c r="AY733" s="116" t="s">
        <v>254</v>
      </c>
    </row>
    <row r="734" spans="2:51" s="6" customFormat="1" ht="15.75" customHeight="1">
      <c r="B734" s="114"/>
      <c r="E734" s="116"/>
      <c r="F734" s="261" t="s">
        <v>1003</v>
      </c>
      <c r="G734" s="262"/>
      <c r="H734" s="262"/>
      <c r="I734" s="262"/>
      <c r="K734" s="117">
        <v>1.23</v>
      </c>
      <c r="S734" s="114"/>
      <c r="T734" s="118"/>
      <c r="AA734" s="119"/>
      <c r="AT734" s="116" t="s">
        <v>263</v>
      </c>
      <c r="AU734" s="116" t="s">
        <v>77</v>
      </c>
      <c r="AV734" s="116" t="s">
        <v>77</v>
      </c>
      <c r="AW734" s="116" t="s">
        <v>209</v>
      </c>
      <c r="AX734" s="116" t="s">
        <v>69</v>
      </c>
      <c r="AY734" s="116" t="s">
        <v>254</v>
      </c>
    </row>
    <row r="735" spans="2:51" s="6" customFormat="1" ht="15.75" customHeight="1">
      <c r="B735" s="120"/>
      <c r="E735" s="121" t="s">
        <v>181</v>
      </c>
      <c r="F735" s="263" t="s">
        <v>1004</v>
      </c>
      <c r="G735" s="264"/>
      <c r="H735" s="264"/>
      <c r="I735" s="264"/>
      <c r="K735" s="122">
        <v>529.503</v>
      </c>
      <c r="S735" s="120"/>
      <c r="T735" s="123"/>
      <c r="AA735" s="124"/>
      <c r="AT735" s="121" t="s">
        <v>263</v>
      </c>
      <c r="AU735" s="121" t="s">
        <v>77</v>
      </c>
      <c r="AV735" s="121" t="s">
        <v>265</v>
      </c>
      <c r="AW735" s="121" t="s">
        <v>209</v>
      </c>
      <c r="AX735" s="121" t="s">
        <v>9</v>
      </c>
      <c r="AY735" s="121" t="s">
        <v>254</v>
      </c>
    </row>
    <row r="736" spans="2:65" s="6" customFormat="1" ht="27" customHeight="1">
      <c r="B736" s="21"/>
      <c r="C736" s="104" t="s">
        <v>1005</v>
      </c>
      <c r="D736" s="104" t="s">
        <v>255</v>
      </c>
      <c r="E736" s="105" t="s">
        <v>1006</v>
      </c>
      <c r="F736" s="257" t="s">
        <v>1007</v>
      </c>
      <c r="G736" s="258"/>
      <c r="H736" s="258"/>
      <c r="I736" s="258"/>
      <c r="J736" s="107" t="s">
        <v>281</v>
      </c>
      <c r="K736" s="108">
        <v>30</v>
      </c>
      <c r="L736" s="259"/>
      <c r="M736" s="258"/>
      <c r="N736" s="260">
        <f>ROUND($L$736*$K$736,0)</f>
        <v>0</v>
      </c>
      <c r="O736" s="258"/>
      <c r="P736" s="258"/>
      <c r="Q736" s="258"/>
      <c r="R736" s="106" t="s">
        <v>259</v>
      </c>
      <c r="S736" s="21"/>
      <c r="T736" s="109"/>
      <c r="U736" s="110" t="s">
        <v>39</v>
      </c>
      <c r="X736" s="111">
        <v>0</v>
      </c>
      <c r="Y736" s="111">
        <f>$X$736*$K$736</f>
        <v>0</v>
      </c>
      <c r="Z736" s="111">
        <v>0.0003</v>
      </c>
      <c r="AA736" s="112">
        <f>$Z$736*$K$736</f>
        <v>0.009</v>
      </c>
      <c r="AR736" s="73" t="s">
        <v>330</v>
      </c>
      <c r="AT736" s="73" t="s">
        <v>255</v>
      </c>
      <c r="AU736" s="73" t="s">
        <v>77</v>
      </c>
      <c r="AY736" s="6" t="s">
        <v>254</v>
      </c>
      <c r="BE736" s="113">
        <f>IF($U$736="základní",$N$736,0)</f>
        <v>0</v>
      </c>
      <c r="BF736" s="113">
        <f>IF($U$736="snížená",$N$736,0)</f>
        <v>0</v>
      </c>
      <c r="BG736" s="113">
        <f>IF($U$736="zákl. přenesená",$N$736,0)</f>
        <v>0</v>
      </c>
      <c r="BH736" s="113">
        <f>IF($U$736="sníž. přenesená",$N$736,0)</f>
        <v>0</v>
      </c>
      <c r="BI736" s="113">
        <f>IF($U$736="nulová",$N$736,0)</f>
        <v>0</v>
      </c>
      <c r="BJ736" s="73" t="s">
        <v>9</v>
      </c>
      <c r="BK736" s="113">
        <f>ROUND($L$736*$K$736,0)</f>
        <v>0</v>
      </c>
      <c r="BL736" s="73" t="s">
        <v>330</v>
      </c>
      <c r="BM736" s="73" t="s">
        <v>1008</v>
      </c>
    </row>
    <row r="737" spans="2:51" s="6" customFormat="1" ht="15.75" customHeight="1">
      <c r="B737" s="114"/>
      <c r="E737" s="115"/>
      <c r="F737" s="261" t="s">
        <v>413</v>
      </c>
      <c r="G737" s="262"/>
      <c r="H737" s="262"/>
      <c r="I737" s="262"/>
      <c r="K737" s="117">
        <v>30</v>
      </c>
      <c r="S737" s="114"/>
      <c r="T737" s="118"/>
      <c r="AA737" s="119"/>
      <c r="AT737" s="116" t="s">
        <v>263</v>
      </c>
      <c r="AU737" s="116" t="s">
        <v>77</v>
      </c>
      <c r="AV737" s="116" t="s">
        <v>77</v>
      </c>
      <c r="AW737" s="116" t="s">
        <v>209</v>
      </c>
      <c r="AX737" s="116" t="s">
        <v>9</v>
      </c>
      <c r="AY737" s="116" t="s">
        <v>254</v>
      </c>
    </row>
    <row r="738" spans="2:65" s="6" customFormat="1" ht="27" customHeight="1">
      <c r="B738" s="21"/>
      <c r="C738" s="104" t="s">
        <v>1009</v>
      </c>
      <c r="D738" s="104" t="s">
        <v>255</v>
      </c>
      <c r="E738" s="105" t="s">
        <v>1010</v>
      </c>
      <c r="F738" s="257" t="s">
        <v>1011</v>
      </c>
      <c r="G738" s="258"/>
      <c r="H738" s="258"/>
      <c r="I738" s="258"/>
      <c r="J738" s="107" t="s">
        <v>258</v>
      </c>
      <c r="K738" s="108">
        <v>10.421</v>
      </c>
      <c r="L738" s="259"/>
      <c r="M738" s="258"/>
      <c r="N738" s="260">
        <f>ROUND($L$738*$K$738,0)</f>
        <v>0</v>
      </c>
      <c r="O738" s="258"/>
      <c r="P738" s="258"/>
      <c r="Q738" s="258"/>
      <c r="R738" s="106" t="s">
        <v>259</v>
      </c>
      <c r="S738" s="21"/>
      <c r="T738" s="109"/>
      <c r="U738" s="110" t="s">
        <v>39</v>
      </c>
      <c r="X738" s="111">
        <v>0.00088313</v>
      </c>
      <c r="Y738" s="111">
        <f>$X$738*$K$738</f>
        <v>0.00920309773</v>
      </c>
      <c r="Z738" s="111">
        <v>0</v>
      </c>
      <c r="AA738" s="112">
        <f>$Z$738*$K$738</f>
        <v>0</v>
      </c>
      <c r="AR738" s="73" t="s">
        <v>330</v>
      </c>
      <c r="AT738" s="73" t="s">
        <v>255</v>
      </c>
      <c r="AU738" s="73" t="s">
        <v>77</v>
      </c>
      <c r="AY738" s="6" t="s">
        <v>254</v>
      </c>
      <c r="BE738" s="113">
        <f>IF($U$738="základní",$N$738,0)</f>
        <v>0</v>
      </c>
      <c r="BF738" s="113">
        <f>IF($U$738="snížená",$N$738,0)</f>
        <v>0</v>
      </c>
      <c r="BG738" s="113">
        <f>IF($U$738="zákl. přenesená",$N$738,0)</f>
        <v>0</v>
      </c>
      <c r="BH738" s="113">
        <f>IF($U$738="sníž. přenesená",$N$738,0)</f>
        <v>0</v>
      </c>
      <c r="BI738" s="113">
        <f>IF($U$738="nulová",$N$738,0)</f>
        <v>0</v>
      </c>
      <c r="BJ738" s="73" t="s">
        <v>9</v>
      </c>
      <c r="BK738" s="113">
        <f>ROUND($L$738*$K$738,0)</f>
        <v>0</v>
      </c>
      <c r="BL738" s="73" t="s">
        <v>330</v>
      </c>
      <c r="BM738" s="73" t="s">
        <v>1012</v>
      </c>
    </row>
    <row r="739" spans="2:51" s="6" customFormat="1" ht="15.75" customHeight="1">
      <c r="B739" s="114"/>
      <c r="E739" s="115"/>
      <c r="F739" s="261" t="s">
        <v>1013</v>
      </c>
      <c r="G739" s="262"/>
      <c r="H739" s="262"/>
      <c r="I739" s="262"/>
      <c r="K739" s="117">
        <v>3.373</v>
      </c>
      <c r="S739" s="114"/>
      <c r="T739" s="118"/>
      <c r="AA739" s="119"/>
      <c r="AT739" s="116" t="s">
        <v>263</v>
      </c>
      <c r="AU739" s="116" t="s">
        <v>77</v>
      </c>
      <c r="AV739" s="116" t="s">
        <v>77</v>
      </c>
      <c r="AW739" s="116" t="s">
        <v>209</v>
      </c>
      <c r="AX739" s="116" t="s">
        <v>69</v>
      </c>
      <c r="AY739" s="116" t="s">
        <v>254</v>
      </c>
    </row>
    <row r="740" spans="2:51" s="6" customFormat="1" ht="15.75" customHeight="1">
      <c r="B740" s="114"/>
      <c r="E740" s="116"/>
      <c r="F740" s="261" t="s">
        <v>1014</v>
      </c>
      <c r="G740" s="262"/>
      <c r="H740" s="262"/>
      <c r="I740" s="262"/>
      <c r="K740" s="117">
        <v>5.374</v>
      </c>
      <c r="S740" s="114"/>
      <c r="T740" s="118"/>
      <c r="AA740" s="119"/>
      <c r="AT740" s="116" t="s">
        <v>263</v>
      </c>
      <c r="AU740" s="116" t="s">
        <v>77</v>
      </c>
      <c r="AV740" s="116" t="s">
        <v>77</v>
      </c>
      <c r="AW740" s="116" t="s">
        <v>209</v>
      </c>
      <c r="AX740" s="116" t="s">
        <v>69</v>
      </c>
      <c r="AY740" s="116" t="s">
        <v>254</v>
      </c>
    </row>
    <row r="741" spans="2:51" s="6" customFormat="1" ht="15.75" customHeight="1">
      <c r="B741" s="114"/>
      <c r="E741" s="116"/>
      <c r="F741" s="261" t="s">
        <v>1015</v>
      </c>
      <c r="G741" s="262"/>
      <c r="H741" s="262"/>
      <c r="I741" s="262"/>
      <c r="K741" s="117">
        <v>0.34</v>
      </c>
      <c r="S741" s="114"/>
      <c r="T741" s="118"/>
      <c r="AA741" s="119"/>
      <c r="AT741" s="116" t="s">
        <v>263</v>
      </c>
      <c r="AU741" s="116" t="s">
        <v>77</v>
      </c>
      <c r="AV741" s="116" t="s">
        <v>77</v>
      </c>
      <c r="AW741" s="116" t="s">
        <v>209</v>
      </c>
      <c r="AX741" s="116" t="s">
        <v>69</v>
      </c>
      <c r="AY741" s="116" t="s">
        <v>254</v>
      </c>
    </row>
    <row r="742" spans="2:51" s="6" customFormat="1" ht="15.75" customHeight="1">
      <c r="B742" s="114"/>
      <c r="E742" s="116"/>
      <c r="F742" s="261" t="s">
        <v>1016</v>
      </c>
      <c r="G742" s="262"/>
      <c r="H742" s="262"/>
      <c r="I742" s="262"/>
      <c r="K742" s="117">
        <v>1.334</v>
      </c>
      <c r="S742" s="114"/>
      <c r="T742" s="118"/>
      <c r="AA742" s="119"/>
      <c r="AT742" s="116" t="s">
        <v>263</v>
      </c>
      <c r="AU742" s="116" t="s">
        <v>77</v>
      </c>
      <c r="AV742" s="116" t="s">
        <v>77</v>
      </c>
      <c r="AW742" s="116" t="s">
        <v>209</v>
      </c>
      <c r="AX742" s="116" t="s">
        <v>69</v>
      </c>
      <c r="AY742" s="116" t="s">
        <v>254</v>
      </c>
    </row>
    <row r="743" spans="2:51" s="6" customFormat="1" ht="15.75" customHeight="1">
      <c r="B743" s="120"/>
      <c r="E743" s="121" t="s">
        <v>178</v>
      </c>
      <c r="F743" s="263" t="s">
        <v>1017</v>
      </c>
      <c r="G743" s="264"/>
      <c r="H743" s="264"/>
      <c r="I743" s="264"/>
      <c r="K743" s="122">
        <v>10.421</v>
      </c>
      <c r="S743" s="120"/>
      <c r="T743" s="123"/>
      <c r="AA743" s="124"/>
      <c r="AT743" s="121" t="s">
        <v>263</v>
      </c>
      <c r="AU743" s="121" t="s">
        <v>77</v>
      </c>
      <c r="AV743" s="121" t="s">
        <v>265</v>
      </c>
      <c r="AW743" s="121" t="s">
        <v>209</v>
      </c>
      <c r="AX743" s="121" t="s">
        <v>9</v>
      </c>
      <c r="AY743" s="121" t="s">
        <v>254</v>
      </c>
    </row>
    <row r="744" spans="2:65" s="6" customFormat="1" ht="15.75" customHeight="1">
      <c r="B744" s="21"/>
      <c r="C744" s="125" t="s">
        <v>1018</v>
      </c>
      <c r="D744" s="125" t="s">
        <v>304</v>
      </c>
      <c r="E744" s="126" t="s">
        <v>1019</v>
      </c>
      <c r="F744" s="265" t="s">
        <v>1020</v>
      </c>
      <c r="G744" s="266"/>
      <c r="H744" s="266"/>
      <c r="I744" s="266"/>
      <c r="J744" s="127" t="s">
        <v>258</v>
      </c>
      <c r="K744" s="128">
        <v>11.984</v>
      </c>
      <c r="L744" s="267"/>
      <c r="M744" s="266"/>
      <c r="N744" s="268">
        <f>ROUND($L$744*$K$744,0)</f>
        <v>0</v>
      </c>
      <c r="O744" s="258"/>
      <c r="P744" s="258"/>
      <c r="Q744" s="258"/>
      <c r="R744" s="106" t="s">
        <v>259</v>
      </c>
      <c r="S744" s="21"/>
      <c r="T744" s="109"/>
      <c r="U744" s="110" t="s">
        <v>39</v>
      </c>
      <c r="X744" s="111">
        <v>0.0035</v>
      </c>
      <c r="Y744" s="111">
        <f>$X$744*$K$744</f>
        <v>0.041944</v>
      </c>
      <c r="Z744" s="111">
        <v>0</v>
      </c>
      <c r="AA744" s="112">
        <f>$Z$744*$K$744</f>
        <v>0</v>
      </c>
      <c r="AR744" s="73" t="s">
        <v>421</v>
      </c>
      <c r="AT744" s="73" t="s">
        <v>304</v>
      </c>
      <c r="AU744" s="73" t="s">
        <v>77</v>
      </c>
      <c r="AY744" s="6" t="s">
        <v>254</v>
      </c>
      <c r="BE744" s="113">
        <f>IF($U$744="základní",$N$744,0)</f>
        <v>0</v>
      </c>
      <c r="BF744" s="113">
        <f>IF($U$744="snížená",$N$744,0)</f>
        <v>0</v>
      </c>
      <c r="BG744" s="113">
        <f>IF($U$744="zákl. přenesená",$N$744,0)</f>
        <v>0</v>
      </c>
      <c r="BH744" s="113">
        <f>IF($U$744="sníž. přenesená",$N$744,0)</f>
        <v>0</v>
      </c>
      <c r="BI744" s="113">
        <f>IF($U$744="nulová",$N$744,0)</f>
        <v>0</v>
      </c>
      <c r="BJ744" s="73" t="s">
        <v>9</v>
      </c>
      <c r="BK744" s="113">
        <f>ROUND($L$744*$K$744,0)</f>
        <v>0</v>
      </c>
      <c r="BL744" s="73" t="s">
        <v>330</v>
      </c>
      <c r="BM744" s="73" t="s">
        <v>1021</v>
      </c>
    </row>
    <row r="745" spans="2:51" s="6" customFormat="1" ht="15.75" customHeight="1">
      <c r="B745" s="114"/>
      <c r="E745" s="115"/>
      <c r="F745" s="261" t="s">
        <v>1022</v>
      </c>
      <c r="G745" s="262"/>
      <c r="H745" s="262"/>
      <c r="I745" s="262"/>
      <c r="K745" s="117">
        <v>11.984</v>
      </c>
      <c r="S745" s="114"/>
      <c r="T745" s="118"/>
      <c r="AA745" s="119"/>
      <c r="AT745" s="116" t="s">
        <v>263</v>
      </c>
      <c r="AU745" s="116" t="s">
        <v>77</v>
      </c>
      <c r="AV745" s="116" t="s">
        <v>77</v>
      </c>
      <c r="AW745" s="116" t="s">
        <v>209</v>
      </c>
      <c r="AX745" s="116" t="s">
        <v>9</v>
      </c>
      <c r="AY745" s="116" t="s">
        <v>254</v>
      </c>
    </row>
    <row r="746" spans="2:65" s="6" customFormat="1" ht="39" customHeight="1">
      <c r="B746" s="21"/>
      <c r="C746" s="104" t="s">
        <v>1023</v>
      </c>
      <c r="D746" s="104" t="s">
        <v>255</v>
      </c>
      <c r="E746" s="105" t="s">
        <v>1024</v>
      </c>
      <c r="F746" s="257" t="s">
        <v>1025</v>
      </c>
      <c r="G746" s="258"/>
      <c r="H746" s="258"/>
      <c r="I746" s="258"/>
      <c r="J746" s="107" t="s">
        <v>258</v>
      </c>
      <c r="K746" s="108">
        <v>561.279</v>
      </c>
      <c r="L746" s="259"/>
      <c r="M746" s="258"/>
      <c r="N746" s="260">
        <f>ROUND($L$746*$K$746,0)</f>
        <v>0</v>
      </c>
      <c r="O746" s="258"/>
      <c r="P746" s="258"/>
      <c r="Q746" s="258"/>
      <c r="R746" s="106"/>
      <c r="S746" s="21"/>
      <c r="T746" s="109"/>
      <c r="U746" s="110" t="s">
        <v>39</v>
      </c>
      <c r="X746" s="111">
        <v>3.2997E-05</v>
      </c>
      <c r="Y746" s="111">
        <f>$X$746*$K$746</f>
        <v>0.018520523163000003</v>
      </c>
      <c r="Z746" s="111">
        <v>0</v>
      </c>
      <c r="AA746" s="112">
        <f>$Z$746*$K$746</f>
        <v>0</v>
      </c>
      <c r="AR746" s="73" t="s">
        <v>330</v>
      </c>
      <c r="AT746" s="73" t="s">
        <v>255</v>
      </c>
      <c r="AU746" s="73" t="s">
        <v>77</v>
      </c>
      <c r="AY746" s="6" t="s">
        <v>254</v>
      </c>
      <c r="BE746" s="113">
        <f>IF($U$746="základní",$N$746,0)</f>
        <v>0</v>
      </c>
      <c r="BF746" s="113">
        <f>IF($U$746="snížená",$N$746,0)</f>
        <v>0</v>
      </c>
      <c r="BG746" s="113">
        <f>IF($U$746="zákl. přenesená",$N$746,0)</f>
        <v>0</v>
      </c>
      <c r="BH746" s="113">
        <f>IF($U$746="sníž. přenesená",$N$746,0)</f>
        <v>0</v>
      </c>
      <c r="BI746" s="113">
        <f>IF($U$746="nulová",$N$746,0)</f>
        <v>0</v>
      </c>
      <c r="BJ746" s="73" t="s">
        <v>9</v>
      </c>
      <c r="BK746" s="113">
        <f>ROUND($L$746*$K$746,0)</f>
        <v>0</v>
      </c>
      <c r="BL746" s="73" t="s">
        <v>330</v>
      </c>
      <c r="BM746" s="73" t="s">
        <v>1026</v>
      </c>
    </row>
    <row r="747" spans="2:51" s="6" customFormat="1" ht="15.75" customHeight="1">
      <c r="B747" s="114"/>
      <c r="E747" s="115"/>
      <c r="F747" s="261" t="s">
        <v>1027</v>
      </c>
      <c r="G747" s="262"/>
      <c r="H747" s="262"/>
      <c r="I747" s="262"/>
      <c r="K747" s="117">
        <v>541.06</v>
      </c>
      <c r="S747" s="114"/>
      <c r="T747" s="118"/>
      <c r="AA747" s="119"/>
      <c r="AT747" s="116" t="s">
        <v>263</v>
      </c>
      <c r="AU747" s="116" t="s">
        <v>77</v>
      </c>
      <c r="AV747" s="116" t="s">
        <v>77</v>
      </c>
      <c r="AW747" s="116" t="s">
        <v>209</v>
      </c>
      <c r="AX747" s="116" t="s">
        <v>69</v>
      </c>
      <c r="AY747" s="116" t="s">
        <v>254</v>
      </c>
    </row>
    <row r="748" spans="2:51" s="6" customFormat="1" ht="15.75" customHeight="1">
      <c r="B748" s="114"/>
      <c r="E748" s="116"/>
      <c r="F748" s="261" t="s">
        <v>1028</v>
      </c>
      <c r="G748" s="262"/>
      <c r="H748" s="262"/>
      <c r="I748" s="262"/>
      <c r="K748" s="117">
        <v>14.97</v>
      </c>
      <c r="S748" s="114"/>
      <c r="T748" s="118"/>
      <c r="AA748" s="119"/>
      <c r="AT748" s="116" t="s">
        <v>263</v>
      </c>
      <c r="AU748" s="116" t="s">
        <v>77</v>
      </c>
      <c r="AV748" s="116" t="s">
        <v>77</v>
      </c>
      <c r="AW748" s="116" t="s">
        <v>209</v>
      </c>
      <c r="AX748" s="116" t="s">
        <v>69</v>
      </c>
      <c r="AY748" s="116" t="s">
        <v>254</v>
      </c>
    </row>
    <row r="749" spans="2:51" s="6" customFormat="1" ht="15.75" customHeight="1">
      <c r="B749" s="114"/>
      <c r="E749" s="116"/>
      <c r="F749" s="261" t="s">
        <v>1000</v>
      </c>
      <c r="G749" s="262"/>
      <c r="H749" s="262"/>
      <c r="I749" s="262"/>
      <c r="K749" s="117">
        <v>-18.48</v>
      </c>
      <c r="S749" s="114"/>
      <c r="T749" s="118"/>
      <c r="AA749" s="119"/>
      <c r="AT749" s="116" t="s">
        <v>263</v>
      </c>
      <c r="AU749" s="116" t="s">
        <v>77</v>
      </c>
      <c r="AV749" s="116" t="s">
        <v>77</v>
      </c>
      <c r="AW749" s="116" t="s">
        <v>209</v>
      </c>
      <c r="AX749" s="116" t="s">
        <v>69</v>
      </c>
      <c r="AY749" s="116" t="s">
        <v>254</v>
      </c>
    </row>
    <row r="750" spans="2:51" s="6" customFormat="1" ht="15.75" customHeight="1">
      <c r="B750" s="114"/>
      <c r="E750" s="116"/>
      <c r="F750" s="261" t="s">
        <v>1001</v>
      </c>
      <c r="G750" s="262"/>
      <c r="H750" s="262"/>
      <c r="I750" s="262"/>
      <c r="K750" s="117">
        <v>5.34</v>
      </c>
      <c r="S750" s="114"/>
      <c r="T750" s="118"/>
      <c r="AA750" s="119"/>
      <c r="AT750" s="116" t="s">
        <v>263</v>
      </c>
      <c r="AU750" s="116" t="s">
        <v>77</v>
      </c>
      <c r="AV750" s="116" t="s">
        <v>77</v>
      </c>
      <c r="AW750" s="116" t="s">
        <v>209</v>
      </c>
      <c r="AX750" s="116" t="s">
        <v>69</v>
      </c>
      <c r="AY750" s="116" t="s">
        <v>254</v>
      </c>
    </row>
    <row r="751" spans="2:51" s="6" customFormat="1" ht="15.75" customHeight="1">
      <c r="B751" s="114"/>
      <c r="E751" s="116"/>
      <c r="F751" s="261" t="s">
        <v>1029</v>
      </c>
      <c r="G751" s="262"/>
      <c r="H751" s="262"/>
      <c r="I751" s="262"/>
      <c r="K751" s="117">
        <v>5.22</v>
      </c>
      <c r="S751" s="114"/>
      <c r="T751" s="118"/>
      <c r="AA751" s="119"/>
      <c r="AT751" s="116" t="s">
        <v>263</v>
      </c>
      <c r="AU751" s="116" t="s">
        <v>77</v>
      </c>
      <c r="AV751" s="116" t="s">
        <v>77</v>
      </c>
      <c r="AW751" s="116" t="s">
        <v>209</v>
      </c>
      <c r="AX751" s="116" t="s">
        <v>69</v>
      </c>
      <c r="AY751" s="116" t="s">
        <v>254</v>
      </c>
    </row>
    <row r="752" spans="2:51" s="6" customFormat="1" ht="15.75" customHeight="1">
      <c r="B752" s="114"/>
      <c r="E752" s="116"/>
      <c r="F752" s="261" t="s">
        <v>1030</v>
      </c>
      <c r="G752" s="262"/>
      <c r="H752" s="262"/>
      <c r="I752" s="262"/>
      <c r="K752" s="117">
        <v>1.47</v>
      </c>
      <c r="S752" s="114"/>
      <c r="T752" s="118"/>
      <c r="AA752" s="119"/>
      <c r="AT752" s="116" t="s">
        <v>263</v>
      </c>
      <c r="AU752" s="116" t="s">
        <v>77</v>
      </c>
      <c r="AV752" s="116" t="s">
        <v>77</v>
      </c>
      <c r="AW752" s="116" t="s">
        <v>209</v>
      </c>
      <c r="AX752" s="116" t="s">
        <v>69</v>
      </c>
      <c r="AY752" s="116" t="s">
        <v>254</v>
      </c>
    </row>
    <row r="753" spans="2:51" s="6" customFormat="1" ht="15.75" customHeight="1">
      <c r="B753" s="120"/>
      <c r="E753" s="121" t="s">
        <v>172</v>
      </c>
      <c r="F753" s="263" t="s">
        <v>1004</v>
      </c>
      <c r="G753" s="264"/>
      <c r="H753" s="264"/>
      <c r="I753" s="264"/>
      <c r="K753" s="122">
        <v>549.58</v>
      </c>
      <c r="S753" s="120"/>
      <c r="T753" s="123"/>
      <c r="AA753" s="124"/>
      <c r="AT753" s="121" t="s">
        <v>263</v>
      </c>
      <c r="AU753" s="121" t="s">
        <v>77</v>
      </c>
      <c r="AV753" s="121" t="s">
        <v>265</v>
      </c>
      <c r="AW753" s="121" t="s">
        <v>209</v>
      </c>
      <c r="AX753" s="121" t="s">
        <v>69</v>
      </c>
      <c r="AY753" s="121" t="s">
        <v>254</v>
      </c>
    </row>
    <row r="754" spans="2:51" s="6" customFormat="1" ht="15.75" customHeight="1">
      <c r="B754" s="114"/>
      <c r="E754" s="116"/>
      <c r="F754" s="261" t="s">
        <v>1031</v>
      </c>
      <c r="G754" s="262"/>
      <c r="H754" s="262"/>
      <c r="I754" s="262"/>
      <c r="K754" s="117">
        <v>4.061</v>
      </c>
      <c r="S754" s="114"/>
      <c r="T754" s="118"/>
      <c r="AA754" s="119"/>
      <c r="AT754" s="116" t="s">
        <v>263</v>
      </c>
      <c r="AU754" s="116" t="s">
        <v>77</v>
      </c>
      <c r="AV754" s="116" t="s">
        <v>77</v>
      </c>
      <c r="AW754" s="116" t="s">
        <v>209</v>
      </c>
      <c r="AX754" s="116" t="s">
        <v>69</v>
      </c>
      <c r="AY754" s="116" t="s">
        <v>254</v>
      </c>
    </row>
    <row r="755" spans="2:51" s="6" customFormat="1" ht="15.75" customHeight="1">
      <c r="B755" s="114"/>
      <c r="E755" s="116"/>
      <c r="F755" s="261" t="s">
        <v>1032</v>
      </c>
      <c r="G755" s="262"/>
      <c r="H755" s="262"/>
      <c r="I755" s="262"/>
      <c r="K755" s="117">
        <v>5.883</v>
      </c>
      <c r="S755" s="114"/>
      <c r="T755" s="118"/>
      <c r="AA755" s="119"/>
      <c r="AT755" s="116" t="s">
        <v>263</v>
      </c>
      <c r="AU755" s="116" t="s">
        <v>77</v>
      </c>
      <c r="AV755" s="116" t="s">
        <v>77</v>
      </c>
      <c r="AW755" s="116" t="s">
        <v>209</v>
      </c>
      <c r="AX755" s="116" t="s">
        <v>69</v>
      </c>
      <c r="AY755" s="116" t="s">
        <v>254</v>
      </c>
    </row>
    <row r="756" spans="2:51" s="6" customFormat="1" ht="15.75" customHeight="1">
      <c r="B756" s="114"/>
      <c r="E756" s="116"/>
      <c r="F756" s="261" t="s">
        <v>1033</v>
      </c>
      <c r="G756" s="262"/>
      <c r="H756" s="262"/>
      <c r="I756" s="262"/>
      <c r="K756" s="117">
        <v>0.389</v>
      </c>
      <c r="S756" s="114"/>
      <c r="T756" s="118"/>
      <c r="AA756" s="119"/>
      <c r="AT756" s="116" t="s">
        <v>263</v>
      </c>
      <c r="AU756" s="116" t="s">
        <v>77</v>
      </c>
      <c r="AV756" s="116" t="s">
        <v>77</v>
      </c>
      <c r="AW756" s="116" t="s">
        <v>209</v>
      </c>
      <c r="AX756" s="116" t="s">
        <v>69</v>
      </c>
      <c r="AY756" s="116" t="s">
        <v>254</v>
      </c>
    </row>
    <row r="757" spans="2:51" s="6" customFormat="1" ht="15.75" customHeight="1">
      <c r="B757" s="114"/>
      <c r="E757" s="116"/>
      <c r="F757" s="261" t="s">
        <v>1034</v>
      </c>
      <c r="G757" s="262"/>
      <c r="H757" s="262"/>
      <c r="I757" s="262"/>
      <c r="K757" s="117">
        <v>1.366</v>
      </c>
      <c r="S757" s="114"/>
      <c r="T757" s="118"/>
      <c r="AA757" s="119"/>
      <c r="AT757" s="116" t="s">
        <v>263</v>
      </c>
      <c r="AU757" s="116" t="s">
        <v>77</v>
      </c>
      <c r="AV757" s="116" t="s">
        <v>77</v>
      </c>
      <c r="AW757" s="116" t="s">
        <v>209</v>
      </c>
      <c r="AX757" s="116" t="s">
        <v>69</v>
      </c>
      <c r="AY757" s="116" t="s">
        <v>254</v>
      </c>
    </row>
    <row r="758" spans="2:51" s="6" customFormat="1" ht="15.75" customHeight="1">
      <c r="B758" s="120"/>
      <c r="E758" s="121" t="s">
        <v>175</v>
      </c>
      <c r="F758" s="263" t="s">
        <v>1017</v>
      </c>
      <c r="G758" s="264"/>
      <c r="H758" s="264"/>
      <c r="I758" s="264"/>
      <c r="K758" s="122">
        <v>11.699</v>
      </c>
      <c r="S758" s="120"/>
      <c r="T758" s="123"/>
      <c r="AA758" s="124"/>
      <c r="AT758" s="121" t="s">
        <v>263</v>
      </c>
      <c r="AU758" s="121" t="s">
        <v>77</v>
      </c>
      <c r="AV758" s="121" t="s">
        <v>265</v>
      </c>
      <c r="AW758" s="121" t="s">
        <v>209</v>
      </c>
      <c r="AX758" s="121" t="s">
        <v>69</v>
      </c>
      <c r="AY758" s="121" t="s">
        <v>254</v>
      </c>
    </row>
    <row r="759" spans="2:51" s="6" customFormat="1" ht="15.75" customHeight="1">
      <c r="B759" s="129"/>
      <c r="E759" s="130"/>
      <c r="F759" s="269" t="s">
        <v>442</v>
      </c>
      <c r="G759" s="270"/>
      <c r="H759" s="270"/>
      <c r="I759" s="270"/>
      <c r="K759" s="131">
        <v>561.279</v>
      </c>
      <c r="S759" s="129"/>
      <c r="T759" s="132"/>
      <c r="AA759" s="133"/>
      <c r="AT759" s="130" t="s">
        <v>263</v>
      </c>
      <c r="AU759" s="130" t="s">
        <v>77</v>
      </c>
      <c r="AV759" s="130" t="s">
        <v>260</v>
      </c>
      <c r="AW759" s="130" t="s">
        <v>209</v>
      </c>
      <c r="AX759" s="130" t="s">
        <v>9</v>
      </c>
      <c r="AY759" s="130" t="s">
        <v>254</v>
      </c>
    </row>
    <row r="760" spans="2:65" s="6" customFormat="1" ht="27" customHeight="1">
      <c r="B760" s="21"/>
      <c r="C760" s="125" t="s">
        <v>1035</v>
      </c>
      <c r="D760" s="125" t="s">
        <v>304</v>
      </c>
      <c r="E760" s="126" t="s">
        <v>1036</v>
      </c>
      <c r="F760" s="265" t="s">
        <v>1037</v>
      </c>
      <c r="G760" s="266"/>
      <c r="H760" s="266"/>
      <c r="I760" s="266"/>
      <c r="J760" s="127" t="s">
        <v>258</v>
      </c>
      <c r="K760" s="128">
        <v>645.471</v>
      </c>
      <c r="L760" s="267"/>
      <c r="M760" s="266"/>
      <c r="N760" s="268">
        <f>ROUND($L$760*$K$760,0)</f>
        <v>0</v>
      </c>
      <c r="O760" s="258"/>
      <c r="P760" s="258"/>
      <c r="Q760" s="258"/>
      <c r="R760" s="106" t="s">
        <v>259</v>
      </c>
      <c r="S760" s="21"/>
      <c r="T760" s="109"/>
      <c r="U760" s="110" t="s">
        <v>39</v>
      </c>
      <c r="X760" s="111">
        <v>0.0023</v>
      </c>
      <c r="Y760" s="111">
        <f>$X$760*$K$760</f>
        <v>1.4845833</v>
      </c>
      <c r="Z760" s="111">
        <v>0</v>
      </c>
      <c r="AA760" s="112">
        <f>$Z$760*$K$760</f>
        <v>0</v>
      </c>
      <c r="AR760" s="73" t="s">
        <v>421</v>
      </c>
      <c r="AT760" s="73" t="s">
        <v>304</v>
      </c>
      <c r="AU760" s="73" t="s">
        <v>77</v>
      </c>
      <c r="AY760" s="6" t="s">
        <v>254</v>
      </c>
      <c r="BE760" s="113">
        <f>IF($U$760="základní",$N$760,0)</f>
        <v>0</v>
      </c>
      <c r="BF760" s="113">
        <f>IF($U$760="snížená",$N$760,0)</f>
        <v>0</v>
      </c>
      <c r="BG760" s="113">
        <f>IF($U$760="zákl. přenesená",$N$760,0)</f>
        <v>0</v>
      </c>
      <c r="BH760" s="113">
        <f>IF($U$760="sníž. přenesená",$N$760,0)</f>
        <v>0</v>
      </c>
      <c r="BI760" s="113">
        <f>IF($U$760="nulová",$N$760,0)</f>
        <v>0</v>
      </c>
      <c r="BJ760" s="73" t="s">
        <v>9</v>
      </c>
      <c r="BK760" s="113">
        <f>ROUND($L$760*$K$760,0)</f>
        <v>0</v>
      </c>
      <c r="BL760" s="73" t="s">
        <v>330</v>
      </c>
      <c r="BM760" s="73" t="s">
        <v>1038</v>
      </c>
    </row>
    <row r="761" spans="2:51" s="6" customFormat="1" ht="15.75" customHeight="1">
      <c r="B761" s="114"/>
      <c r="E761" s="115"/>
      <c r="F761" s="261" t="s">
        <v>1039</v>
      </c>
      <c r="G761" s="262"/>
      <c r="H761" s="262"/>
      <c r="I761" s="262"/>
      <c r="K761" s="117">
        <v>632.017</v>
      </c>
      <c r="S761" s="114"/>
      <c r="T761" s="118"/>
      <c r="AA761" s="119"/>
      <c r="AT761" s="116" t="s">
        <v>263</v>
      </c>
      <c r="AU761" s="116" t="s">
        <v>77</v>
      </c>
      <c r="AV761" s="116" t="s">
        <v>77</v>
      </c>
      <c r="AW761" s="116" t="s">
        <v>209</v>
      </c>
      <c r="AX761" s="116" t="s">
        <v>69</v>
      </c>
      <c r="AY761" s="116" t="s">
        <v>254</v>
      </c>
    </row>
    <row r="762" spans="2:51" s="6" customFormat="1" ht="15.75" customHeight="1">
      <c r="B762" s="114"/>
      <c r="E762" s="116"/>
      <c r="F762" s="261" t="s">
        <v>1040</v>
      </c>
      <c r="G762" s="262"/>
      <c r="H762" s="262"/>
      <c r="I762" s="262"/>
      <c r="K762" s="117">
        <v>13.454</v>
      </c>
      <c r="S762" s="114"/>
      <c r="T762" s="118"/>
      <c r="AA762" s="119"/>
      <c r="AT762" s="116" t="s">
        <v>263</v>
      </c>
      <c r="AU762" s="116" t="s">
        <v>77</v>
      </c>
      <c r="AV762" s="116" t="s">
        <v>77</v>
      </c>
      <c r="AW762" s="116" t="s">
        <v>209</v>
      </c>
      <c r="AX762" s="116" t="s">
        <v>69</v>
      </c>
      <c r="AY762" s="116" t="s">
        <v>254</v>
      </c>
    </row>
    <row r="763" spans="2:51" s="6" customFormat="1" ht="15.75" customHeight="1">
      <c r="B763" s="120"/>
      <c r="E763" s="121"/>
      <c r="F763" s="263" t="s">
        <v>264</v>
      </c>
      <c r="G763" s="264"/>
      <c r="H763" s="264"/>
      <c r="I763" s="264"/>
      <c r="K763" s="122">
        <v>645.471</v>
      </c>
      <c r="S763" s="120"/>
      <c r="T763" s="123"/>
      <c r="AA763" s="124"/>
      <c r="AT763" s="121" t="s">
        <v>263</v>
      </c>
      <c r="AU763" s="121" t="s">
        <v>77</v>
      </c>
      <c r="AV763" s="121" t="s">
        <v>265</v>
      </c>
      <c r="AW763" s="121" t="s">
        <v>209</v>
      </c>
      <c r="AX763" s="121" t="s">
        <v>9</v>
      </c>
      <c r="AY763" s="121" t="s">
        <v>254</v>
      </c>
    </row>
    <row r="764" spans="2:65" s="6" customFormat="1" ht="39" customHeight="1">
      <c r="B764" s="21"/>
      <c r="C764" s="104" t="s">
        <v>1041</v>
      </c>
      <c r="D764" s="104" t="s">
        <v>255</v>
      </c>
      <c r="E764" s="105" t="s">
        <v>1042</v>
      </c>
      <c r="F764" s="257" t="s">
        <v>1043</v>
      </c>
      <c r="G764" s="258"/>
      <c r="H764" s="258"/>
      <c r="I764" s="258"/>
      <c r="J764" s="107" t="s">
        <v>281</v>
      </c>
      <c r="K764" s="108">
        <v>2</v>
      </c>
      <c r="L764" s="259"/>
      <c r="M764" s="258"/>
      <c r="N764" s="260">
        <f>ROUND($L$764*$K$764,0)</f>
        <v>0</v>
      </c>
      <c r="O764" s="258"/>
      <c r="P764" s="258"/>
      <c r="Q764" s="258"/>
      <c r="R764" s="106" t="s">
        <v>259</v>
      </c>
      <c r="S764" s="21"/>
      <c r="T764" s="109"/>
      <c r="U764" s="110" t="s">
        <v>39</v>
      </c>
      <c r="X764" s="111">
        <v>0.0075</v>
      </c>
      <c r="Y764" s="111">
        <f>$X$764*$K$764</f>
        <v>0.015</v>
      </c>
      <c r="Z764" s="111">
        <v>0</v>
      </c>
      <c r="AA764" s="112">
        <f>$Z$764*$K$764</f>
        <v>0</v>
      </c>
      <c r="AR764" s="73" t="s">
        <v>330</v>
      </c>
      <c r="AT764" s="73" t="s">
        <v>255</v>
      </c>
      <c r="AU764" s="73" t="s">
        <v>77</v>
      </c>
      <c r="AY764" s="6" t="s">
        <v>254</v>
      </c>
      <c r="BE764" s="113">
        <f>IF($U$764="základní",$N$764,0)</f>
        <v>0</v>
      </c>
      <c r="BF764" s="113">
        <f>IF($U$764="snížená",$N$764,0)</f>
        <v>0</v>
      </c>
      <c r="BG764" s="113">
        <f>IF($U$764="zákl. přenesená",$N$764,0)</f>
        <v>0</v>
      </c>
      <c r="BH764" s="113">
        <f>IF($U$764="sníž. přenesená",$N$764,0)</f>
        <v>0</v>
      </c>
      <c r="BI764" s="113">
        <f>IF($U$764="nulová",$N$764,0)</f>
        <v>0</v>
      </c>
      <c r="BJ764" s="73" t="s">
        <v>9</v>
      </c>
      <c r="BK764" s="113">
        <f>ROUND($L$764*$K$764,0)</f>
        <v>0</v>
      </c>
      <c r="BL764" s="73" t="s">
        <v>330</v>
      </c>
      <c r="BM764" s="73" t="s">
        <v>1044</v>
      </c>
    </row>
    <row r="765" spans="2:51" s="6" customFormat="1" ht="15.75" customHeight="1">
      <c r="B765" s="114"/>
      <c r="E765" s="115"/>
      <c r="F765" s="261" t="s">
        <v>77</v>
      </c>
      <c r="G765" s="262"/>
      <c r="H765" s="262"/>
      <c r="I765" s="262"/>
      <c r="K765" s="117">
        <v>2</v>
      </c>
      <c r="S765" s="114"/>
      <c r="T765" s="118"/>
      <c r="AA765" s="119"/>
      <c r="AT765" s="116" t="s">
        <v>263</v>
      </c>
      <c r="AU765" s="116" t="s">
        <v>77</v>
      </c>
      <c r="AV765" s="116" t="s">
        <v>77</v>
      </c>
      <c r="AW765" s="116" t="s">
        <v>209</v>
      </c>
      <c r="AX765" s="116" t="s">
        <v>9</v>
      </c>
      <c r="AY765" s="116" t="s">
        <v>254</v>
      </c>
    </row>
    <row r="766" spans="2:65" s="6" customFormat="1" ht="27" customHeight="1">
      <c r="B766" s="21"/>
      <c r="C766" s="125" t="s">
        <v>1045</v>
      </c>
      <c r="D766" s="125" t="s">
        <v>304</v>
      </c>
      <c r="E766" s="126" t="s">
        <v>1046</v>
      </c>
      <c r="F766" s="265" t="s">
        <v>1047</v>
      </c>
      <c r="G766" s="266"/>
      <c r="H766" s="266"/>
      <c r="I766" s="266"/>
      <c r="J766" s="127" t="s">
        <v>281</v>
      </c>
      <c r="K766" s="128">
        <v>2</v>
      </c>
      <c r="L766" s="267"/>
      <c r="M766" s="266"/>
      <c r="N766" s="268">
        <f>ROUND($L$766*$K$766,0)</f>
        <v>0</v>
      </c>
      <c r="O766" s="258"/>
      <c r="P766" s="258"/>
      <c r="Q766" s="258"/>
      <c r="R766" s="106" t="s">
        <v>259</v>
      </c>
      <c r="S766" s="21"/>
      <c r="T766" s="109"/>
      <c r="U766" s="110" t="s">
        <v>39</v>
      </c>
      <c r="X766" s="111">
        <v>0.003</v>
      </c>
      <c r="Y766" s="111">
        <f>$X$766*$K$766</f>
        <v>0.006</v>
      </c>
      <c r="Z766" s="111">
        <v>0</v>
      </c>
      <c r="AA766" s="112">
        <f>$Z$766*$K$766</f>
        <v>0</v>
      </c>
      <c r="AR766" s="73" t="s">
        <v>421</v>
      </c>
      <c r="AT766" s="73" t="s">
        <v>304</v>
      </c>
      <c r="AU766" s="73" t="s">
        <v>77</v>
      </c>
      <c r="AY766" s="6" t="s">
        <v>254</v>
      </c>
      <c r="BE766" s="113">
        <f>IF($U$766="základní",$N$766,0)</f>
        <v>0</v>
      </c>
      <c r="BF766" s="113">
        <f>IF($U$766="snížená",$N$766,0)</f>
        <v>0</v>
      </c>
      <c r="BG766" s="113">
        <f>IF($U$766="zákl. přenesená",$N$766,0)</f>
        <v>0</v>
      </c>
      <c r="BH766" s="113">
        <f>IF($U$766="sníž. přenesená",$N$766,0)</f>
        <v>0</v>
      </c>
      <c r="BI766" s="113">
        <f>IF($U$766="nulová",$N$766,0)</f>
        <v>0</v>
      </c>
      <c r="BJ766" s="73" t="s">
        <v>9</v>
      </c>
      <c r="BK766" s="113">
        <f>ROUND($L$766*$K$766,0)</f>
        <v>0</v>
      </c>
      <c r="BL766" s="73" t="s">
        <v>330</v>
      </c>
      <c r="BM766" s="73" t="s">
        <v>1048</v>
      </c>
    </row>
    <row r="767" spans="2:51" s="6" customFormat="1" ht="15.75" customHeight="1">
      <c r="B767" s="114"/>
      <c r="E767" s="115"/>
      <c r="F767" s="261" t="s">
        <v>77</v>
      </c>
      <c r="G767" s="262"/>
      <c r="H767" s="262"/>
      <c r="I767" s="262"/>
      <c r="K767" s="117">
        <v>2</v>
      </c>
      <c r="S767" s="114"/>
      <c r="T767" s="118"/>
      <c r="AA767" s="119"/>
      <c r="AT767" s="116" t="s">
        <v>263</v>
      </c>
      <c r="AU767" s="116" t="s">
        <v>77</v>
      </c>
      <c r="AV767" s="116" t="s">
        <v>77</v>
      </c>
      <c r="AW767" s="116" t="s">
        <v>209</v>
      </c>
      <c r="AX767" s="116" t="s">
        <v>9</v>
      </c>
      <c r="AY767" s="116" t="s">
        <v>254</v>
      </c>
    </row>
    <row r="768" spans="2:65" s="6" customFormat="1" ht="27" customHeight="1">
      <c r="B768" s="21"/>
      <c r="C768" s="104" t="s">
        <v>1049</v>
      </c>
      <c r="D768" s="104" t="s">
        <v>255</v>
      </c>
      <c r="E768" s="105" t="s">
        <v>1050</v>
      </c>
      <c r="F768" s="257" t="s">
        <v>1051</v>
      </c>
      <c r="G768" s="258"/>
      <c r="H768" s="258"/>
      <c r="I768" s="258"/>
      <c r="J768" s="107" t="s">
        <v>281</v>
      </c>
      <c r="K768" s="108">
        <v>70</v>
      </c>
      <c r="L768" s="259"/>
      <c r="M768" s="258"/>
      <c r="N768" s="260">
        <f>ROUND($L$768*$K$768,0)</f>
        <v>0</v>
      </c>
      <c r="O768" s="258"/>
      <c r="P768" s="258"/>
      <c r="Q768" s="258"/>
      <c r="R768" s="106" t="s">
        <v>259</v>
      </c>
      <c r="S768" s="21"/>
      <c r="T768" s="109"/>
      <c r="U768" s="110" t="s">
        <v>39</v>
      </c>
      <c r="X768" s="111">
        <v>0.00111</v>
      </c>
      <c r="Y768" s="111">
        <f>$X$768*$K$768</f>
        <v>0.0777</v>
      </c>
      <c r="Z768" s="111">
        <v>0</v>
      </c>
      <c r="AA768" s="112">
        <f>$Z$768*$K$768</f>
        <v>0</v>
      </c>
      <c r="AR768" s="73" t="s">
        <v>330</v>
      </c>
      <c r="AT768" s="73" t="s">
        <v>255</v>
      </c>
      <c r="AU768" s="73" t="s">
        <v>77</v>
      </c>
      <c r="AY768" s="6" t="s">
        <v>254</v>
      </c>
      <c r="BE768" s="113">
        <f>IF($U$768="základní",$N$768,0)</f>
        <v>0</v>
      </c>
      <c r="BF768" s="113">
        <f>IF($U$768="snížená",$N$768,0)</f>
        <v>0</v>
      </c>
      <c r="BG768" s="113">
        <f>IF($U$768="zákl. přenesená",$N$768,0)</f>
        <v>0</v>
      </c>
      <c r="BH768" s="113">
        <f>IF($U$768="sníž. přenesená",$N$768,0)</f>
        <v>0</v>
      </c>
      <c r="BI768" s="113">
        <f>IF($U$768="nulová",$N$768,0)</f>
        <v>0</v>
      </c>
      <c r="BJ768" s="73" t="s">
        <v>9</v>
      </c>
      <c r="BK768" s="113">
        <f>ROUND($L$768*$K$768,0)</f>
        <v>0</v>
      </c>
      <c r="BL768" s="73" t="s">
        <v>330</v>
      </c>
      <c r="BM768" s="73" t="s">
        <v>1052</v>
      </c>
    </row>
    <row r="769" spans="2:51" s="6" customFormat="1" ht="15.75" customHeight="1">
      <c r="B769" s="114"/>
      <c r="E769" s="115"/>
      <c r="F769" s="261" t="s">
        <v>1053</v>
      </c>
      <c r="G769" s="262"/>
      <c r="H769" s="262"/>
      <c r="I769" s="262"/>
      <c r="K769" s="117">
        <v>49.9</v>
      </c>
      <c r="S769" s="114"/>
      <c r="T769" s="118"/>
      <c r="AA769" s="119"/>
      <c r="AT769" s="116" t="s">
        <v>263</v>
      </c>
      <c r="AU769" s="116" t="s">
        <v>77</v>
      </c>
      <c r="AV769" s="116" t="s">
        <v>77</v>
      </c>
      <c r="AW769" s="116" t="s">
        <v>209</v>
      </c>
      <c r="AX769" s="116" t="s">
        <v>69</v>
      </c>
      <c r="AY769" s="116" t="s">
        <v>254</v>
      </c>
    </row>
    <row r="770" spans="2:51" s="6" customFormat="1" ht="15.75" customHeight="1">
      <c r="B770" s="114"/>
      <c r="E770" s="116"/>
      <c r="F770" s="261" t="s">
        <v>1054</v>
      </c>
      <c r="G770" s="262"/>
      <c r="H770" s="262"/>
      <c r="I770" s="262"/>
      <c r="K770" s="117">
        <v>8.9</v>
      </c>
      <c r="S770" s="114"/>
      <c r="T770" s="118"/>
      <c r="AA770" s="119"/>
      <c r="AT770" s="116" t="s">
        <v>263</v>
      </c>
      <c r="AU770" s="116" t="s">
        <v>77</v>
      </c>
      <c r="AV770" s="116" t="s">
        <v>77</v>
      </c>
      <c r="AW770" s="116" t="s">
        <v>209</v>
      </c>
      <c r="AX770" s="116" t="s">
        <v>69</v>
      </c>
      <c r="AY770" s="116" t="s">
        <v>254</v>
      </c>
    </row>
    <row r="771" spans="2:51" s="6" customFormat="1" ht="15.75" customHeight="1">
      <c r="B771" s="114"/>
      <c r="E771" s="116"/>
      <c r="F771" s="261" t="s">
        <v>1055</v>
      </c>
      <c r="G771" s="262"/>
      <c r="H771" s="262"/>
      <c r="I771" s="262"/>
      <c r="K771" s="117">
        <v>8.7</v>
      </c>
      <c r="S771" s="114"/>
      <c r="T771" s="118"/>
      <c r="AA771" s="119"/>
      <c r="AT771" s="116" t="s">
        <v>263</v>
      </c>
      <c r="AU771" s="116" t="s">
        <v>77</v>
      </c>
      <c r="AV771" s="116" t="s">
        <v>77</v>
      </c>
      <c r="AW771" s="116" t="s">
        <v>209</v>
      </c>
      <c r="AX771" s="116" t="s">
        <v>69</v>
      </c>
      <c r="AY771" s="116" t="s">
        <v>254</v>
      </c>
    </row>
    <row r="772" spans="2:51" s="6" customFormat="1" ht="15.75" customHeight="1">
      <c r="B772" s="114"/>
      <c r="E772" s="116"/>
      <c r="F772" s="261" t="s">
        <v>1056</v>
      </c>
      <c r="G772" s="262"/>
      <c r="H772" s="262"/>
      <c r="I772" s="262"/>
      <c r="K772" s="117">
        <v>2.45</v>
      </c>
      <c r="S772" s="114"/>
      <c r="T772" s="118"/>
      <c r="AA772" s="119"/>
      <c r="AT772" s="116" t="s">
        <v>263</v>
      </c>
      <c r="AU772" s="116" t="s">
        <v>77</v>
      </c>
      <c r="AV772" s="116" t="s">
        <v>77</v>
      </c>
      <c r="AW772" s="116" t="s">
        <v>209</v>
      </c>
      <c r="AX772" s="116" t="s">
        <v>69</v>
      </c>
      <c r="AY772" s="116" t="s">
        <v>254</v>
      </c>
    </row>
    <row r="773" spans="2:51" s="6" customFormat="1" ht="15.75" customHeight="1">
      <c r="B773" s="114"/>
      <c r="E773" s="116"/>
      <c r="F773" s="261" t="s">
        <v>1057</v>
      </c>
      <c r="G773" s="262"/>
      <c r="H773" s="262"/>
      <c r="I773" s="262"/>
      <c r="K773" s="117">
        <v>0.05</v>
      </c>
      <c r="S773" s="114"/>
      <c r="T773" s="118"/>
      <c r="AA773" s="119"/>
      <c r="AT773" s="116" t="s">
        <v>263</v>
      </c>
      <c r="AU773" s="116" t="s">
        <v>77</v>
      </c>
      <c r="AV773" s="116" t="s">
        <v>77</v>
      </c>
      <c r="AW773" s="116" t="s">
        <v>209</v>
      </c>
      <c r="AX773" s="116" t="s">
        <v>69</v>
      </c>
      <c r="AY773" s="116" t="s">
        <v>254</v>
      </c>
    </row>
    <row r="774" spans="2:51" s="6" customFormat="1" ht="15.75" customHeight="1">
      <c r="B774" s="120"/>
      <c r="E774" s="121"/>
      <c r="F774" s="263" t="s">
        <v>1058</v>
      </c>
      <c r="G774" s="264"/>
      <c r="H774" s="264"/>
      <c r="I774" s="264"/>
      <c r="K774" s="122">
        <v>70</v>
      </c>
      <c r="S774" s="120"/>
      <c r="T774" s="123"/>
      <c r="AA774" s="124"/>
      <c r="AT774" s="121" t="s">
        <v>263</v>
      </c>
      <c r="AU774" s="121" t="s">
        <v>77</v>
      </c>
      <c r="AV774" s="121" t="s">
        <v>265</v>
      </c>
      <c r="AW774" s="121" t="s">
        <v>209</v>
      </c>
      <c r="AX774" s="121" t="s">
        <v>9</v>
      </c>
      <c r="AY774" s="121" t="s">
        <v>254</v>
      </c>
    </row>
    <row r="775" spans="2:65" s="6" customFormat="1" ht="27" customHeight="1">
      <c r="B775" s="21"/>
      <c r="C775" s="104" t="s">
        <v>1059</v>
      </c>
      <c r="D775" s="104" t="s">
        <v>255</v>
      </c>
      <c r="E775" s="105" t="s">
        <v>1060</v>
      </c>
      <c r="F775" s="257" t="s">
        <v>1061</v>
      </c>
      <c r="G775" s="258"/>
      <c r="H775" s="258"/>
      <c r="I775" s="258"/>
      <c r="J775" s="107" t="s">
        <v>281</v>
      </c>
      <c r="K775" s="108">
        <v>61</v>
      </c>
      <c r="L775" s="259"/>
      <c r="M775" s="258"/>
      <c r="N775" s="260">
        <f>ROUND($L$775*$K$775,0)</f>
        <v>0</v>
      </c>
      <c r="O775" s="258"/>
      <c r="P775" s="258"/>
      <c r="Q775" s="258"/>
      <c r="R775" s="106" t="s">
        <v>259</v>
      </c>
      <c r="S775" s="21"/>
      <c r="T775" s="109"/>
      <c r="U775" s="110" t="s">
        <v>39</v>
      </c>
      <c r="X775" s="111">
        <v>0.00111</v>
      </c>
      <c r="Y775" s="111">
        <f>$X$775*$K$775</f>
        <v>0.06771</v>
      </c>
      <c r="Z775" s="111">
        <v>0</v>
      </c>
      <c r="AA775" s="112">
        <f>$Z$775*$K$775</f>
        <v>0</v>
      </c>
      <c r="AR775" s="73" t="s">
        <v>330</v>
      </c>
      <c r="AT775" s="73" t="s">
        <v>255</v>
      </c>
      <c r="AU775" s="73" t="s">
        <v>77</v>
      </c>
      <c r="AY775" s="6" t="s">
        <v>254</v>
      </c>
      <c r="BE775" s="113">
        <f>IF($U$775="základní",$N$775,0)</f>
        <v>0</v>
      </c>
      <c r="BF775" s="113">
        <f>IF($U$775="snížená",$N$775,0)</f>
        <v>0</v>
      </c>
      <c r="BG775" s="113">
        <f>IF($U$775="zákl. přenesená",$N$775,0)</f>
        <v>0</v>
      </c>
      <c r="BH775" s="113">
        <f>IF($U$775="sníž. přenesená",$N$775,0)</f>
        <v>0</v>
      </c>
      <c r="BI775" s="113">
        <f>IF($U$775="nulová",$N$775,0)</f>
        <v>0</v>
      </c>
      <c r="BJ775" s="73" t="s">
        <v>9</v>
      </c>
      <c r="BK775" s="113">
        <f>ROUND($L$775*$K$775,0)</f>
        <v>0</v>
      </c>
      <c r="BL775" s="73" t="s">
        <v>330</v>
      </c>
      <c r="BM775" s="73" t="s">
        <v>1062</v>
      </c>
    </row>
    <row r="776" spans="2:51" s="6" customFormat="1" ht="15.75" customHeight="1">
      <c r="B776" s="114"/>
      <c r="E776" s="115"/>
      <c r="F776" s="261" t="s">
        <v>1053</v>
      </c>
      <c r="G776" s="262"/>
      <c r="H776" s="262"/>
      <c r="I776" s="262"/>
      <c r="K776" s="117">
        <v>49.9</v>
      </c>
      <c r="S776" s="114"/>
      <c r="T776" s="118"/>
      <c r="AA776" s="119"/>
      <c r="AT776" s="116" t="s">
        <v>263</v>
      </c>
      <c r="AU776" s="116" t="s">
        <v>77</v>
      </c>
      <c r="AV776" s="116" t="s">
        <v>77</v>
      </c>
      <c r="AW776" s="116" t="s">
        <v>209</v>
      </c>
      <c r="AX776" s="116" t="s">
        <v>69</v>
      </c>
      <c r="AY776" s="116" t="s">
        <v>254</v>
      </c>
    </row>
    <row r="777" spans="2:51" s="6" customFormat="1" ht="15.75" customHeight="1">
      <c r="B777" s="114"/>
      <c r="E777" s="116"/>
      <c r="F777" s="261" t="s">
        <v>1055</v>
      </c>
      <c r="G777" s="262"/>
      <c r="H777" s="262"/>
      <c r="I777" s="262"/>
      <c r="K777" s="117">
        <v>8.7</v>
      </c>
      <c r="S777" s="114"/>
      <c r="T777" s="118"/>
      <c r="AA777" s="119"/>
      <c r="AT777" s="116" t="s">
        <v>263</v>
      </c>
      <c r="AU777" s="116" t="s">
        <v>77</v>
      </c>
      <c r="AV777" s="116" t="s">
        <v>77</v>
      </c>
      <c r="AW777" s="116" t="s">
        <v>209</v>
      </c>
      <c r="AX777" s="116" t="s">
        <v>69</v>
      </c>
      <c r="AY777" s="116" t="s">
        <v>254</v>
      </c>
    </row>
    <row r="778" spans="2:51" s="6" customFormat="1" ht="15.75" customHeight="1">
      <c r="B778" s="114"/>
      <c r="E778" s="116"/>
      <c r="F778" s="261" t="s">
        <v>1056</v>
      </c>
      <c r="G778" s="262"/>
      <c r="H778" s="262"/>
      <c r="I778" s="262"/>
      <c r="K778" s="117">
        <v>2.45</v>
      </c>
      <c r="S778" s="114"/>
      <c r="T778" s="118"/>
      <c r="AA778" s="119"/>
      <c r="AT778" s="116" t="s">
        <v>263</v>
      </c>
      <c r="AU778" s="116" t="s">
        <v>77</v>
      </c>
      <c r="AV778" s="116" t="s">
        <v>77</v>
      </c>
      <c r="AW778" s="116" t="s">
        <v>209</v>
      </c>
      <c r="AX778" s="116" t="s">
        <v>69</v>
      </c>
      <c r="AY778" s="116" t="s">
        <v>254</v>
      </c>
    </row>
    <row r="779" spans="2:51" s="6" customFormat="1" ht="15.75" customHeight="1">
      <c r="B779" s="114"/>
      <c r="E779" s="116"/>
      <c r="F779" s="261" t="s">
        <v>1063</v>
      </c>
      <c r="G779" s="262"/>
      <c r="H779" s="262"/>
      <c r="I779" s="262"/>
      <c r="K779" s="117">
        <v>-0.05</v>
      </c>
      <c r="S779" s="114"/>
      <c r="T779" s="118"/>
      <c r="AA779" s="119"/>
      <c r="AT779" s="116" t="s">
        <v>263</v>
      </c>
      <c r="AU779" s="116" t="s">
        <v>77</v>
      </c>
      <c r="AV779" s="116" t="s">
        <v>77</v>
      </c>
      <c r="AW779" s="116" t="s">
        <v>209</v>
      </c>
      <c r="AX779" s="116" t="s">
        <v>69</v>
      </c>
      <c r="AY779" s="116" t="s">
        <v>254</v>
      </c>
    </row>
    <row r="780" spans="2:51" s="6" customFormat="1" ht="15.75" customHeight="1">
      <c r="B780" s="120"/>
      <c r="E780" s="121"/>
      <c r="F780" s="263" t="s">
        <v>1058</v>
      </c>
      <c r="G780" s="264"/>
      <c r="H780" s="264"/>
      <c r="I780" s="264"/>
      <c r="K780" s="122">
        <v>61</v>
      </c>
      <c r="S780" s="120"/>
      <c r="T780" s="123"/>
      <c r="AA780" s="124"/>
      <c r="AT780" s="121" t="s">
        <v>263</v>
      </c>
      <c r="AU780" s="121" t="s">
        <v>77</v>
      </c>
      <c r="AV780" s="121" t="s">
        <v>265</v>
      </c>
      <c r="AW780" s="121" t="s">
        <v>209</v>
      </c>
      <c r="AX780" s="121" t="s">
        <v>9</v>
      </c>
      <c r="AY780" s="121" t="s">
        <v>254</v>
      </c>
    </row>
    <row r="781" spans="2:65" s="6" customFormat="1" ht="27" customHeight="1">
      <c r="B781" s="21"/>
      <c r="C781" s="104" t="s">
        <v>1064</v>
      </c>
      <c r="D781" s="104" t="s">
        <v>255</v>
      </c>
      <c r="E781" s="105" t="s">
        <v>1065</v>
      </c>
      <c r="F781" s="257" t="s">
        <v>1066</v>
      </c>
      <c r="G781" s="258"/>
      <c r="H781" s="258"/>
      <c r="I781" s="258"/>
      <c r="J781" s="107" t="s">
        <v>281</v>
      </c>
      <c r="K781" s="108">
        <v>12.5</v>
      </c>
      <c r="L781" s="259"/>
      <c r="M781" s="258"/>
      <c r="N781" s="260">
        <f>ROUND($L$781*$K$781,0)</f>
        <v>0</v>
      </c>
      <c r="O781" s="258"/>
      <c r="P781" s="258"/>
      <c r="Q781" s="258"/>
      <c r="R781" s="106" t="s">
        <v>259</v>
      </c>
      <c r="S781" s="21"/>
      <c r="T781" s="109"/>
      <c r="U781" s="110" t="s">
        <v>39</v>
      </c>
      <c r="X781" s="111">
        <v>0.00111</v>
      </c>
      <c r="Y781" s="111">
        <f>$X$781*$K$781</f>
        <v>0.013875000000000002</v>
      </c>
      <c r="Z781" s="111">
        <v>0</v>
      </c>
      <c r="AA781" s="112">
        <f>$Z$781*$K$781</f>
        <v>0</v>
      </c>
      <c r="AR781" s="73" t="s">
        <v>330</v>
      </c>
      <c r="AT781" s="73" t="s">
        <v>255</v>
      </c>
      <c r="AU781" s="73" t="s">
        <v>77</v>
      </c>
      <c r="AY781" s="6" t="s">
        <v>254</v>
      </c>
      <c r="BE781" s="113">
        <f>IF($U$781="základní",$N$781,0)</f>
        <v>0</v>
      </c>
      <c r="BF781" s="113">
        <f>IF($U$781="snížená",$N$781,0)</f>
        <v>0</v>
      </c>
      <c r="BG781" s="113">
        <f>IF($U$781="zákl. přenesená",$N$781,0)</f>
        <v>0</v>
      </c>
      <c r="BH781" s="113">
        <f>IF($U$781="sníž. přenesená",$N$781,0)</f>
        <v>0</v>
      </c>
      <c r="BI781" s="113">
        <f>IF($U$781="nulová",$N$781,0)</f>
        <v>0</v>
      </c>
      <c r="BJ781" s="73" t="s">
        <v>9</v>
      </c>
      <c r="BK781" s="113">
        <f>ROUND($L$781*$K$781,0)</f>
        <v>0</v>
      </c>
      <c r="BL781" s="73" t="s">
        <v>330</v>
      </c>
      <c r="BM781" s="73" t="s">
        <v>1067</v>
      </c>
    </row>
    <row r="782" spans="2:51" s="6" customFormat="1" ht="15.75" customHeight="1">
      <c r="B782" s="114"/>
      <c r="E782" s="115"/>
      <c r="F782" s="261" t="s">
        <v>1054</v>
      </c>
      <c r="G782" s="262"/>
      <c r="H782" s="262"/>
      <c r="I782" s="262"/>
      <c r="K782" s="117">
        <v>8.9</v>
      </c>
      <c r="S782" s="114"/>
      <c r="T782" s="118"/>
      <c r="AA782" s="119"/>
      <c r="AT782" s="116" t="s">
        <v>263</v>
      </c>
      <c r="AU782" s="116" t="s">
        <v>77</v>
      </c>
      <c r="AV782" s="116" t="s">
        <v>77</v>
      </c>
      <c r="AW782" s="116" t="s">
        <v>209</v>
      </c>
      <c r="AX782" s="116" t="s">
        <v>69</v>
      </c>
      <c r="AY782" s="116" t="s">
        <v>254</v>
      </c>
    </row>
    <row r="783" spans="2:51" s="6" customFormat="1" ht="15.75" customHeight="1">
      <c r="B783" s="114"/>
      <c r="E783" s="116"/>
      <c r="F783" s="261" t="s">
        <v>1068</v>
      </c>
      <c r="G783" s="262"/>
      <c r="H783" s="262"/>
      <c r="I783" s="262"/>
      <c r="K783" s="117">
        <v>3.415</v>
      </c>
      <c r="S783" s="114"/>
      <c r="T783" s="118"/>
      <c r="AA783" s="119"/>
      <c r="AT783" s="116" t="s">
        <v>263</v>
      </c>
      <c r="AU783" s="116" t="s">
        <v>77</v>
      </c>
      <c r="AV783" s="116" t="s">
        <v>77</v>
      </c>
      <c r="AW783" s="116" t="s">
        <v>209</v>
      </c>
      <c r="AX783" s="116" t="s">
        <v>69</v>
      </c>
      <c r="AY783" s="116" t="s">
        <v>254</v>
      </c>
    </row>
    <row r="784" spans="2:51" s="6" customFormat="1" ht="15.75" customHeight="1">
      <c r="B784" s="114"/>
      <c r="E784" s="116"/>
      <c r="F784" s="261" t="s">
        <v>1069</v>
      </c>
      <c r="G784" s="262"/>
      <c r="H784" s="262"/>
      <c r="I784" s="262"/>
      <c r="K784" s="117">
        <v>0.185</v>
      </c>
      <c r="S784" s="114"/>
      <c r="T784" s="118"/>
      <c r="AA784" s="119"/>
      <c r="AT784" s="116" t="s">
        <v>263</v>
      </c>
      <c r="AU784" s="116" t="s">
        <v>77</v>
      </c>
      <c r="AV784" s="116" t="s">
        <v>77</v>
      </c>
      <c r="AW784" s="116" t="s">
        <v>209</v>
      </c>
      <c r="AX784" s="116" t="s">
        <v>69</v>
      </c>
      <c r="AY784" s="116" t="s">
        <v>254</v>
      </c>
    </row>
    <row r="785" spans="2:51" s="6" customFormat="1" ht="15.75" customHeight="1">
      <c r="B785" s="120"/>
      <c r="E785" s="121"/>
      <c r="F785" s="263" t="s">
        <v>1070</v>
      </c>
      <c r="G785" s="264"/>
      <c r="H785" s="264"/>
      <c r="I785" s="264"/>
      <c r="K785" s="122">
        <v>12.5</v>
      </c>
      <c r="S785" s="120"/>
      <c r="T785" s="123"/>
      <c r="AA785" s="124"/>
      <c r="AT785" s="121" t="s">
        <v>263</v>
      </c>
      <c r="AU785" s="121" t="s">
        <v>77</v>
      </c>
      <c r="AV785" s="121" t="s">
        <v>265</v>
      </c>
      <c r="AW785" s="121" t="s">
        <v>209</v>
      </c>
      <c r="AX785" s="121" t="s">
        <v>9</v>
      </c>
      <c r="AY785" s="121" t="s">
        <v>254</v>
      </c>
    </row>
    <row r="786" spans="2:65" s="6" customFormat="1" ht="27" customHeight="1">
      <c r="B786" s="21"/>
      <c r="C786" s="104" t="s">
        <v>1071</v>
      </c>
      <c r="D786" s="104" t="s">
        <v>255</v>
      </c>
      <c r="E786" s="105" t="s">
        <v>1072</v>
      </c>
      <c r="F786" s="257" t="s">
        <v>1073</v>
      </c>
      <c r="G786" s="258"/>
      <c r="H786" s="258"/>
      <c r="I786" s="258"/>
      <c r="J786" s="107" t="s">
        <v>281</v>
      </c>
      <c r="K786" s="108">
        <v>5</v>
      </c>
      <c r="L786" s="259"/>
      <c r="M786" s="258"/>
      <c r="N786" s="260">
        <f>ROUND($L$786*$K$786,0)</f>
        <v>0</v>
      </c>
      <c r="O786" s="258"/>
      <c r="P786" s="258"/>
      <c r="Q786" s="258"/>
      <c r="R786" s="106" t="s">
        <v>259</v>
      </c>
      <c r="S786" s="21"/>
      <c r="T786" s="109"/>
      <c r="U786" s="110" t="s">
        <v>39</v>
      </c>
      <c r="X786" s="111">
        <v>0.00278</v>
      </c>
      <c r="Y786" s="111">
        <f>$X$786*$K$786</f>
        <v>0.0139</v>
      </c>
      <c r="Z786" s="111">
        <v>0</v>
      </c>
      <c r="AA786" s="112">
        <f>$Z$786*$K$786</f>
        <v>0</v>
      </c>
      <c r="AR786" s="73" t="s">
        <v>330</v>
      </c>
      <c r="AT786" s="73" t="s">
        <v>255</v>
      </c>
      <c r="AU786" s="73" t="s">
        <v>77</v>
      </c>
      <c r="AY786" s="6" t="s">
        <v>254</v>
      </c>
      <c r="BE786" s="113">
        <f>IF($U$786="základní",$N$786,0)</f>
        <v>0</v>
      </c>
      <c r="BF786" s="113">
        <f>IF($U$786="snížená",$N$786,0)</f>
        <v>0</v>
      </c>
      <c r="BG786" s="113">
        <f>IF($U$786="zákl. přenesená",$N$786,0)</f>
        <v>0</v>
      </c>
      <c r="BH786" s="113">
        <f>IF($U$786="sníž. přenesená",$N$786,0)</f>
        <v>0</v>
      </c>
      <c r="BI786" s="113">
        <f>IF($U$786="nulová",$N$786,0)</f>
        <v>0</v>
      </c>
      <c r="BJ786" s="73" t="s">
        <v>9</v>
      </c>
      <c r="BK786" s="113">
        <f>ROUND($L$786*$K$786,0)</f>
        <v>0</v>
      </c>
      <c r="BL786" s="73" t="s">
        <v>330</v>
      </c>
      <c r="BM786" s="73" t="s">
        <v>1074</v>
      </c>
    </row>
    <row r="787" spans="2:51" s="6" customFormat="1" ht="15.75" customHeight="1">
      <c r="B787" s="114"/>
      <c r="E787" s="115"/>
      <c r="F787" s="261" t="s">
        <v>1075</v>
      </c>
      <c r="G787" s="262"/>
      <c r="H787" s="262"/>
      <c r="I787" s="262"/>
      <c r="K787" s="117">
        <v>5.013</v>
      </c>
      <c r="S787" s="114"/>
      <c r="T787" s="118"/>
      <c r="AA787" s="119"/>
      <c r="AT787" s="116" t="s">
        <v>263</v>
      </c>
      <c r="AU787" s="116" t="s">
        <v>77</v>
      </c>
      <c r="AV787" s="116" t="s">
        <v>77</v>
      </c>
      <c r="AW787" s="116" t="s">
        <v>209</v>
      </c>
      <c r="AX787" s="116" t="s">
        <v>69</v>
      </c>
      <c r="AY787" s="116" t="s">
        <v>254</v>
      </c>
    </row>
    <row r="788" spans="2:51" s="6" customFormat="1" ht="15.75" customHeight="1">
      <c r="B788" s="114"/>
      <c r="E788" s="116"/>
      <c r="F788" s="261" t="s">
        <v>1076</v>
      </c>
      <c r="G788" s="262"/>
      <c r="H788" s="262"/>
      <c r="I788" s="262"/>
      <c r="K788" s="117">
        <v>-0.013</v>
      </c>
      <c r="S788" s="114"/>
      <c r="T788" s="118"/>
      <c r="AA788" s="119"/>
      <c r="AT788" s="116" t="s">
        <v>263</v>
      </c>
      <c r="AU788" s="116" t="s">
        <v>77</v>
      </c>
      <c r="AV788" s="116" t="s">
        <v>77</v>
      </c>
      <c r="AW788" s="116" t="s">
        <v>209</v>
      </c>
      <c r="AX788" s="116" t="s">
        <v>69</v>
      </c>
      <c r="AY788" s="116" t="s">
        <v>254</v>
      </c>
    </row>
    <row r="789" spans="2:51" s="6" customFormat="1" ht="15.75" customHeight="1">
      <c r="B789" s="120"/>
      <c r="E789" s="121"/>
      <c r="F789" s="263" t="s">
        <v>1077</v>
      </c>
      <c r="G789" s="264"/>
      <c r="H789" s="264"/>
      <c r="I789" s="264"/>
      <c r="K789" s="122">
        <v>5</v>
      </c>
      <c r="S789" s="120"/>
      <c r="T789" s="123"/>
      <c r="AA789" s="124"/>
      <c r="AT789" s="121" t="s">
        <v>263</v>
      </c>
      <c r="AU789" s="121" t="s">
        <v>77</v>
      </c>
      <c r="AV789" s="121" t="s">
        <v>265</v>
      </c>
      <c r="AW789" s="121" t="s">
        <v>209</v>
      </c>
      <c r="AX789" s="121" t="s">
        <v>9</v>
      </c>
      <c r="AY789" s="121" t="s">
        <v>254</v>
      </c>
    </row>
    <row r="790" spans="2:65" s="6" customFormat="1" ht="27" customHeight="1">
      <c r="B790" s="21"/>
      <c r="C790" s="104" t="s">
        <v>1078</v>
      </c>
      <c r="D790" s="104" t="s">
        <v>255</v>
      </c>
      <c r="E790" s="105" t="s">
        <v>1079</v>
      </c>
      <c r="F790" s="257" t="s">
        <v>1080</v>
      </c>
      <c r="G790" s="258"/>
      <c r="H790" s="258"/>
      <c r="I790" s="258"/>
      <c r="J790" s="107" t="s">
        <v>281</v>
      </c>
      <c r="K790" s="108">
        <v>52</v>
      </c>
      <c r="L790" s="259"/>
      <c r="M790" s="258"/>
      <c r="N790" s="260">
        <f>ROUND($L$790*$K$790,0)</f>
        <v>0</v>
      </c>
      <c r="O790" s="258"/>
      <c r="P790" s="258"/>
      <c r="Q790" s="258"/>
      <c r="R790" s="106" t="s">
        <v>259</v>
      </c>
      <c r="S790" s="21"/>
      <c r="T790" s="109"/>
      <c r="U790" s="110" t="s">
        <v>39</v>
      </c>
      <c r="X790" s="111">
        <v>0.00278</v>
      </c>
      <c r="Y790" s="111">
        <f>$X$790*$K$790</f>
        <v>0.14456</v>
      </c>
      <c r="Z790" s="111">
        <v>0</v>
      </c>
      <c r="AA790" s="112">
        <f>$Z$790*$K$790</f>
        <v>0</v>
      </c>
      <c r="AR790" s="73" t="s">
        <v>330</v>
      </c>
      <c r="AT790" s="73" t="s">
        <v>255</v>
      </c>
      <c r="AU790" s="73" t="s">
        <v>77</v>
      </c>
      <c r="AY790" s="6" t="s">
        <v>254</v>
      </c>
      <c r="BE790" s="113">
        <f>IF($U$790="základní",$N$790,0)</f>
        <v>0</v>
      </c>
      <c r="BF790" s="113">
        <f>IF($U$790="snížená",$N$790,0)</f>
        <v>0</v>
      </c>
      <c r="BG790" s="113">
        <f>IF($U$790="zákl. přenesená",$N$790,0)</f>
        <v>0</v>
      </c>
      <c r="BH790" s="113">
        <f>IF($U$790="sníž. přenesená",$N$790,0)</f>
        <v>0</v>
      </c>
      <c r="BI790" s="113">
        <f>IF($U$790="nulová",$N$790,0)</f>
        <v>0</v>
      </c>
      <c r="BJ790" s="73" t="s">
        <v>9</v>
      </c>
      <c r="BK790" s="113">
        <f>ROUND($L$790*$K$790,0)</f>
        <v>0</v>
      </c>
      <c r="BL790" s="73" t="s">
        <v>330</v>
      </c>
      <c r="BM790" s="73" t="s">
        <v>1081</v>
      </c>
    </row>
    <row r="791" spans="2:51" s="6" customFormat="1" ht="15.75" customHeight="1">
      <c r="B791" s="114"/>
      <c r="E791" s="115"/>
      <c r="F791" s="261" t="s">
        <v>1082</v>
      </c>
      <c r="G791" s="262"/>
      <c r="H791" s="262"/>
      <c r="I791" s="262"/>
      <c r="K791" s="117">
        <v>52</v>
      </c>
      <c r="S791" s="114"/>
      <c r="T791" s="118"/>
      <c r="AA791" s="119"/>
      <c r="AT791" s="116" t="s">
        <v>263</v>
      </c>
      <c r="AU791" s="116" t="s">
        <v>77</v>
      </c>
      <c r="AV791" s="116" t="s">
        <v>77</v>
      </c>
      <c r="AW791" s="116" t="s">
        <v>209</v>
      </c>
      <c r="AX791" s="116" t="s">
        <v>9</v>
      </c>
      <c r="AY791" s="116" t="s">
        <v>254</v>
      </c>
    </row>
    <row r="792" spans="2:65" s="6" customFormat="1" ht="27" customHeight="1">
      <c r="B792" s="21"/>
      <c r="C792" s="104" t="s">
        <v>1083</v>
      </c>
      <c r="D792" s="104" t="s">
        <v>255</v>
      </c>
      <c r="E792" s="105" t="s">
        <v>1084</v>
      </c>
      <c r="F792" s="257" t="s">
        <v>1085</v>
      </c>
      <c r="G792" s="258"/>
      <c r="H792" s="258"/>
      <c r="I792" s="258"/>
      <c r="J792" s="107" t="s">
        <v>258</v>
      </c>
      <c r="K792" s="108">
        <v>1090.782</v>
      </c>
      <c r="L792" s="259"/>
      <c r="M792" s="258"/>
      <c r="N792" s="260">
        <f>ROUND($L$792*$K$792,0)</f>
        <v>0</v>
      </c>
      <c r="O792" s="258"/>
      <c r="P792" s="258"/>
      <c r="Q792" s="258"/>
      <c r="R792" s="106" t="s">
        <v>259</v>
      </c>
      <c r="S792" s="21"/>
      <c r="T792" s="109"/>
      <c r="U792" s="110" t="s">
        <v>39</v>
      </c>
      <c r="X792" s="111">
        <v>0</v>
      </c>
      <c r="Y792" s="111">
        <f>$X$792*$K$792</f>
        <v>0</v>
      </c>
      <c r="Z792" s="111">
        <v>0</v>
      </c>
      <c r="AA792" s="112">
        <f>$Z$792*$K$792</f>
        <v>0</v>
      </c>
      <c r="AR792" s="73" t="s">
        <v>330</v>
      </c>
      <c r="AT792" s="73" t="s">
        <v>255</v>
      </c>
      <c r="AU792" s="73" t="s">
        <v>77</v>
      </c>
      <c r="AY792" s="6" t="s">
        <v>254</v>
      </c>
      <c r="BE792" s="113">
        <f>IF($U$792="základní",$N$792,0)</f>
        <v>0</v>
      </c>
      <c r="BF792" s="113">
        <f>IF($U$792="snížená",$N$792,0)</f>
        <v>0</v>
      </c>
      <c r="BG792" s="113">
        <f>IF($U$792="zákl. přenesená",$N$792,0)</f>
        <v>0</v>
      </c>
      <c r="BH792" s="113">
        <f>IF($U$792="sníž. přenesená",$N$792,0)</f>
        <v>0</v>
      </c>
      <c r="BI792" s="113">
        <f>IF($U$792="nulová",$N$792,0)</f>
        <v>0</v>
      </c>
      <c r="BJ792" s="73" t="s">
        <v>9</v>
      </c>
      <c r="BK792" s="113">
        <f>ROUND($L$792*$K$792,0)</f>
        <v>0</v>
      </c>
      <c r="BL792" s="73" t="s">
        <v>330</v>
      </c>
      <c r="BM792" s="73" t="s">
        <v>1086</v>
      </c>
    </row>
    <row r="793" spans="2:51" s="6" customFormat="1" ht="15.75" customHeight="1">
      <c r="B793" s="114"/>
      <c r="E793" s="115"/>
      <c r="F793" s="261" t="s">
        <v>172</v>
      </c>
      <c r="G793" s="262"/>
      <c r="H793" s="262"/>
      <c r="I793" s="262"/>
      <c r="K793" s="117">
        <v>549.58</v>
      </c>
      <c r="S793" s="114"/>
      <c r="T793" s="118"/>
      <c r="AA793" s="119"/>
      <c r="AT793" s="116" t="s">
        <v>263</v>
      </c>
      <c r="AU793" s="116" t="s">
        <v>77</v>
      </c>
      <c r="AV793" s="116" t="s">
        <v>77</v>
      </c>
      <c r="AW793" s="116" t="s">
        <v>209</v>
      </c>
      <c r="AX793" s="116" t="s">
        <v>69</v>
      </c>
      <c r="AY793" s="116" t="s">
        <v>254</v>
      </c>
    </row>
    <row r="794" spans="2:51" s="6" customFormat="1" ht="15.75" customHeight="1">
      <c r="B794" s="114"/>
      <c r="E794" s="116"/>
      <c r="F794" s="261" t="s">
        <v>175</v>
      </c>
      <c r="G794" s="262"/>
      <c r="H794" s="262"/>
      <c r="I794" s="262"/>
      <c r="K794" s="117">
        <v>11.699</v>
      </c>
      <c r="S794" s="114"/>
      <c r="T794" s="118"/>
      <c r="AA794" s="119"/>
      <c r="AT794" s="116" t="s">
        <v>263</v>
      </c>
      <c r="AU794" s="116" t="s">
        <v>77</v>
      </c>
      <c r="AV794" s="116" t="s">
        <v>77</v>
      </c>
      <c r="AW794" s="116" t="s">
        <v>209</v>
      </c>
      <c r="AX794" s="116" t="s">
        <v>69</v>
      </c>
      <c r="AY794" s="116" t="s">
        <v>254</v>
      </c>
    </row>
    <row r="795" spans="2:51" s="6" customFormat="1" ht="15.75" customHeight="1">
      <c r="B795" s="114"/>
      <c r="E795" s="116"/>
      <c r="F795" s="261" t="s">
        <v>181</v>
      </c>
      <c r="G795" s="262"/>
      <c r="H795" s="262"/>
      <c r="I795" s="262"/>
      <c r="K795" s="117">
        <v>529.503</v>
      </c>
      <c r="S795" s="114"/>
      <c r="T795" s="118"/>
      <c r="AA795" s="119"/>
      <c r="AT795" s="116" t="s">
        <v>263</v>
      </c>
      <c r="AU795" s="116" t="s">
        <v>77</v>
      </c>
      <c r="AV795" s="116" t="s">
        <v>77</v>
      </c>
      <c r="AW795" s="116" t="s">
        <v>209</v>
      </c>
      <c r="AX795" s="116" t="s">
        <v>69</v>
      </c>
      <c r="AY795" s="116" t="s">
        <v>254</v>
      </c>
    </row>
    <row r="796" spans="2:51" s="6" customFormat="1" ht="15.75" customHeight="1">
      <c r="B796" s="120"/>
      <c r="E796" s="121"/>
      <c r="F796" s="263" t="s">
        <v>264</v>
      </c>
      <c r="G796" s="264"/>
      <c r="H796" s="264"/>
      <c r="I796" s="264"/>
      <c r="K796" s="122">
        <v>1090.782</v>
      </c>
      <c r="S796" s="120"/>
      <c r="T796" s="123"/>
      <c r="AA796" s="124"/>
      <c r="AT796" s="121" t="s">
        <v>263</v>
      </c>
      <c r="AU796" s="121" t="s">
        <v>77</v>
      </c>
      <c r="AV796" s="121" t="s">
        <v>265</v>
      </c>
      <c r="AW796" s="121" t="s">
        <v>209</v>
      </c>
      <c r="AX796" s="121" t="s">
        <v>9</v>
      </c>
      <c r="AY796" s="121" t="s">
        <v>254</v>
      </c>
    </row>
    <row r="797" spans="2:65" s="6" customFormat="1" ht="15.75" customHeight="1">
      <c r="B797" s="21"/>
      <c r="C797" s="125" t="s">
        <v>1087</v>
      </c>
      <c r="D797" s="125" t="s">
        <v>304</v>
      </c>
      <c r="E797" s="126" t="s">
        <v>1088</v>
      </c>
      <c r="F797" s="265" t="s">
        <v>1089</v>
      </c>
      <c r="G797" s="266"/>
      <c r="H797" s="266"/>
      <c r="I797" s="266"/>
      <c r="J797" s="127" t="s">
        <v>258</v>
      </c>
      <c r="K797" s="128">
        <v>1199.86</v>
      </c>
      <c r="L797" s="267"/>
      <c r="M797" s="266"/>
      <c r="N797" s="268">
        <f>ROUND($L$797*$K$797,0)</f>
        <v>0</v>
      </c>
      <c r="O797" s="258"/>
      <c r="P797" s="258"/>
      <c r="Q797" s="258"/>
      <c r="R797" s="106" t="s">
        <v>259</v>
      </c>
      <c r="S797" s="21"/>
      <c r="T797" s="109"/>
      <c r="U797" s="110" t="s">
        <v>39</v>
      </c>
      <c r="X797" s="111">
        <v>0.0003</v>
      </c>
      <c r="Y797" s="111">
        <f>$X$797*$K$797</f>
        <v>0.35995799999999994</v>
      </c>
      <c r="Z797" s="111">
        <v>0</v>
      </c>
      <c r="AA797" s="112">
        <f>$Z$797*$K$797</f>
        <v>0</v>
      </c>
      <c r="AR797" s="73" t="s">
        <v>421</v>
      </c>
      <c r="AT797" s="73" t="s">
        <v>304</v>
      </c>
      <c r="AU797" s="73" t="s">
        <v>77</v>
      </c>
      <c r="AY797" s="6" t="s">
        <v>254</v>
      </c>
      <c r="BE797" s="113">
        <f>IF($U$797="základní",$N$797,0)</f>
        <v>0</v>
      </c>
      <c r="BF797" s="113">
        <f>IF($U$797="snížená",$N$797,0)</f>
        <v>0</v>
      </c>
      <c r="BG797" s="113">
        <f>IF($U$797="zákl. přenesená",$N$797,0)</f>
        <v>0</v>
      </c>
      <c r="BH797" s="113">
        <f>IF($U$797="sníž. přenesená",$N$797,0)</f>
        <v>0</v>
      </c>
      <c r="BI797" s="113">
        <f>IF($U$797="nulová",$N$797,0)</f>
        <v>0</v>
      </c>
      <c r="BJ797" s="73" t="s">
        <v>9</v>
      </c>
      <c r="BK797" s="113">
        <f>ROUND($L$797*$K$797,0)</f>
        <v>0</v>
      </c>
      <c r="BL797" s="73" t="s">
        <v>330</v>
      </c>
      <c r="BM797" s="73" t="s">
        <v>1090</v>
      </c>
    </row>
    <row r="798" spans="2:51" s="6" customFormat="1" ht="15.75" customHeight="1">
      <c r="B798" s="114"/>
      <c r="E798" s="115"/>
      <c r="F798" s="261" t="s">
        <v>1091</v>
      </c>
      <c r="G798" s="262"/>
      <c r="H798" s="262"/>
      <c r="I798" s="262"/>
      <c r="K798" s="117">
        <v>604.538</v>
      </c>
      <c r="S798" s="114"/>
      <c r="T798" s="118"/>
      <c r="AA798" s="119"/>
      <c r="AT798" s="116" t="s">
        <v>263</v>
      </c>
      <c r="AU798" s="116" t="s">
        <v>77</v>
      </c>
      <c r="AV798" s="116" t="s">
        <v>77</v>
      </c>
      <c r="AW798" s="116" t="s">
        <v>209</v>
      </c>
      <c r="AX798" s="116" t="s">
        <v>69</v>
      </c>
      <c r="AY798" s="116" t="s">
        <v>254</v>
      </c>
    </row>
    <row r="799" spans="2:51" s="6" customFormat="1" ht="15.75" customHeight="1">
      <c r="B799" s="114"/>
      <c r="E799" s="116"/>
      <c r="F799" s="261" t="s">
        <v>1092</v>
      </c>
      <c r="G799" s="262"/>
      <c r="H799" s="262"/>
      <c r="I799" s="262"/>
      <c r="K799" s="117">
        <v>12.869</v>
      </c>
      <c r="S799" s="114"/>
      <c r="T799" s="118"/>
      <c r="AA799" s="119"/>
      <c r="AT799" s="116" t="s">
        <v>263</v>
      </c>
      <c r="AU799" s="116" t="s">
        <v>77</v>
      </c>
      <c r="AV799" s="116" t="s">
        <v>77</v>
      </c>
      <c r="AW799" s="116" t="s">
        <v>209</v>
      </c>
      <c r="AX799" s="116" t="s">
        <v>69</v>
      </c>
      <c r="AY799" s="116" t="s">
        <v>254</v>
      </c>
    </row>
    <row r="800" spans="2:51" s="6" customFormat="1" ht="15.75" customHeight="1">
      <c r="B800" s="114"/>
      <c r="E800" s="116"/>
      <c r="F800" s="261" t="s">
        <v>1093</v>
      </c>
      <c r="G800" s="262"/>
      <c r="H800" s="262"/>
      <c r="I800" s="262"/>
      <c r="K800" s="117">
        <v>582.453</v>
      </c>
      <c r="S800" s="114"/>
      <c r="T800" s="118"/>
      <c r="AA800" s="119"/>
      <c r="AT800" s="116" t="s">
        <v>263</v>
      </c>
      <c r="AU800" s="116" t="s">
        <v>77</v>
      </c>
      <c r="AV800" s="116" t="s">
        <v>77</v>
      </c>
      <c r="AW800" s="116" t="s">
        <v>209</v>
      </c>
      <c r="AX800" s="116" t="s">
        <v>69</v>
      </c>
      <c r="AY800" s="116" t="s">
        <v>254</v>
      </c>
    </row>
    <row r="801" spans="2:51" s="6" customFormat="1" ht="15.75" customHeight="1">
      <c r="B801" s="120"/>
      <c r="E801" s="121"/>
      <c r="F801" s="263" t="s">
        <v>264</v>
      </c>
      <c r="G801" s="264"/>
      <c r="H801" s="264"/>
      <c r="I801" s="264"/>
      <c r="K801" s="122">
        <v>1199.86</v>
      </c>
      <c r="S801" s="120"/>
      <c r="T801" s="123"/>
      <c r="AA801" s="124"/>
      <c r="AT801" s="121" t="s">
        <v>263</v>
      </c>
      <c r="AU801" s="121" t="s">
        <v>77</v>
      </c>
      <c r="AV801" s="121" t="s">
        <v>265</v>
      </c>
      <c r="AW801" s="121" t="s">
        <v>209</v>
      </c>
      <c r="AX801" s="121" t="s">
        <v>9</v>
      </c>
      <c r="AY801" s="121" t="s">
        <v>254</v>
      </c>
    </row>
    <row r="802" spans="2:65" s="6" customFormat="1" ht="27" customHeight="1">
      <c r="B802" s="21"/>
      <c r="C802" s="104" t="s">
        <v>1094</v>
      </c>
      <c r="D802" s="104" t="s">
        <v>255</v>
      </c>
      <c r="E802" s="105" t="s">
        <v>1095</v>
      </c>
      <c r="F802" s="257" t="s">
        <v>1096</v>
      </c>
      <c r="G802" s="258"/>
      <c r="H802" s="258"/>
      <c r="I802" s="258"/>
      <c r="J802" s="107" t="s">
        <v>921</v>
      </c>
      <c r="K802" s="108">
        <v>2.253</v>
      </c>
      <c r="L802" s="259"/>
      <c r="M802" s="258"/>
      <c r="N802" s="260">
        <f>ROUND($L$802*$K$802,0)</f>
        <v>0</v>
      </c>
      <c r="O802" s="258"/>
      <c r="P802" s="258"/>
      <c r="Q802" s="258"/>
      <c r="R802" s="106" t="s">
        <v>259</v>
      </c>
      <c r="S802" s="21"/>
      <c r="T802" s="109"/>
      <c r="U802" s="110" t="s">
        <v>39</v>
      </c>
      <c r="X802" s="111">
        <v>0</v>
      </c>
      <c r="Y802" s="111">
        <f>$X$802*$K$802</f>
        <v>0</v>
      </c>
      <c r="Z802" s="111">
        <v>0</v>
      </c>
      <c r="AA802" s="112">
        <f>$Z$802*$K$802</f>
        <v>0</v>
      </c>
      <c r="AR802" s="73" t="s">
        <v>330</v>
      </c>
      <c r="AT802" s="73" t="s">
        <v>255</v>
      </c>
      <c r="AU802" s="73" t="s">
        <v>77</v>
      </c>
      <c r="AY802" s="6" t="s">
        <v>254</v>
      </c>
      <c r="BE802" s="113">
        <f>IF($U$802="základní",$N$802,0)</f>
        <v>0</v>
      </c>
      <c r="BF802" s="113">
        <f>IF($U$802="snížená",$N$802,0)</f>
        <v>0</v>
      </c>
      <c r="BG802" s="113">
        <f>IF($U$802="zákl. přenesená",$N$802,0)</f>
        <v>0</v>
      </c>
      <c r="BH802" s="113">
        <f>IF($U$802="sníž. přenesená",$N$802,0)</f>
        <v>0</v>
      </c>
      <c r="BI802" s="113">
        <f>IF($U$802="nulová",$N$802,0)</f>
        <v>0</v>
      </c>
      <c r="BJ802" s="73" t="s">
        <v>9</v>
      </c>
      <c r="BK802" s="113">
        <f>ROUND($L$802*$K$802,0)</f>
        <v>0</v>
      </c>
      <c r="BL802" s="73" t="s">
        <v>330</v>
      </c>
      <c r="BM802" s="73" t="s">
        <v>1097</v>
      </c>
    </row>
    <row r="803" spans="2:63" s="95" customFormat="1" ht="30.75" customHeight="1">
      <c r="B803" s="96"/>
      <c r="D803" s="103" t="s">
        <v>221</v>
      </c>
      <c r="N803" s="252">
        <f>$BK$803</f>
        <v>0</v>
      </c>
      <c r="O803" s="253"/>
      <c r="P803" s="253"/>
      <c r="Q803" s="253"/>
      <c r="S803" s="96"/>
      <c r="T803" s="99"/>
      <c r="W803" s="100">
        <f>SUM($W$804:$W$855)</f>
        <v>0</v>
      </c>
      <c r="Y803" s="100">
        <f>SUM($Y$804:$Y$855)</f>
        <v>4.9062867444</v>
      </c>
      <c r="AA803" s="101">
        <f>SUM($AA$804:$AA$855)</f>
        <v>0.7306649999999999</v>
      </c>
      <c r="AR803" s="98" t="s">
        <v>77</v>
      </c>
      <c r="AT803" s="98" t="s">
        <v>68</v>
      </c>
      <c r="AU803" s="98" t="s">
        <v>9</v>
      </c>
      <c r="AY803" s="98" t="s">
        <v>254</v>
      </c>
      <c r="BK803" s="102">
        <f>SUM($BK$804:$BK$855)</f>
        <v>0</v>
      </c>
    </row>
    <row r="804" spans="2:65" s="6" customFormat="1" ht="27" customHeight="1">
      <c r="B804" s="21"/>
      <c r="C804" s="107" t="s">
        <v>1098</v>
      </c>
      <c r="D804" s="107" t="s">
        <v>255</v>
      </c>
      <c r="E804" s="105" t="s">
        <v>1099</v>
      </c>
      <c r="F804" s="257" t="s">
        <v>1100</v>
      </c>
      <c r="G804" s="258"/>
      <c r="H804" s="258"/>
      <c r="I804" s="258"/>
      <c r="J804" s="107" t="s">
        <v>258</v>
      </c>
      <c r="K804" s="108">
        <v>157.3</v>
      </c>
      <c r="L804" s="259"/>
      <c r="M804" s="258"/>
      <c r="N804" s="260">
        <f>ROUND($L$804*$K$804,0)</f>
        <v>0</v>
      </c>
      <c r="O804" s="258"/>
      <c r="P804" s="258"/>
      <c r="Q804" s="258"/>
      <c r="R804" s="106" t="s">
        <v>259</v>
      </c>
      <c r="S804" s="21"/>
      <c r="T804" s="109"/>
      <c r="U804" s="110" t="s">
        <v>39</v>
      </c>
      <c r="X804" s="111">
        <v>0</v>
      </c>
      <c r="Y804" s="111">
        <f>$X$804*$K$804</f>
        <v>0</v>
      </c>
      <c r="Z804" s="111">
        <v>0</v>
      </c>
      <c r="AA804" s="112">
        <f>$Z$804*$K$804</f>
        <v>0</v>
      </c>
      <c r="AR804" s="73" t="s">
        <v>330</v>
      </c>
      <c r="AT804" s="73" t="s">
        <v>255</v>
      </c>
      <c r="AU804" s="73" t="s">
        <v>77</v>
      </c>
      <c r="AY804" s="73" t="s">
        <v>254</v>
      </c>
      <c r="BE804" s="113">
        <f>IF($U$804="základní",$N$804,0)</f>
        <v>0</v>
      </c>
      <c r="BF804" s="113">
        <f>IF($U$804="snížená",$N$804,0)</f>
        <v>0</v>
      </c>
      <c r="BG804" s="113">
        <f>IF($U$804="zákl. přenesená",$N$804,0)</f>
        <v>0</v>
      </c>
      <c r="BH804" s="113">
        <f>IF($U$804="sníž. přenesená",$N$804,0)</f>
        <v>0</v>
      </c>
      <c r="BI804" s="113">
        <f>IF($U$804="nulová",$N$804,0)</f>
        <v>0</v>
      </c>
      <c r="BJ804" s="73" t="s">
        <v>9</v>
      </c>
      <c r="BK804" s="113">
        <f>ROUND($L$804*$K$804,0)</f>
        <v>0</v>
      </c>
      <c r="BL804" s="73" t="s">
        <v>330</v>
      </c>
      <c r="BM804" s="73" t="s">
        <v>1101</v>
      </c>
    </row>
    <row r="805" spans="2:51" s="6" customFormat="1" ht="15.75" customHeight="1">
      <c r="B805" s="114"/>
      <c r="E805" s="115"/>
      <c r="F805" s="261" t="s">
        <v>163</v>
      </c>
      <c r="G805" s="262"/>
      <c r="H805" s="262"/>
      <c r="I805" s="262"/>
      <c r="K805" s="117">
        <v>157.3</v>
      </c>
      <c r="S805" s="114"/>
      <c r="T805" s="118"/>
      <c r="AA805" s="119"/>
      <c r="AT805" s="116" t="s">
        <v>263</v>
      </c>
      <c r="AU805" s="116" t="s">
        <v>77</v>
      </c>
      <c r="AV805" s="116" t="s">
        <v>77</v>
      </c>
      <c r="AW805" s="116" t="s">
        <v>209</v>
      </c>
      <c r="AX805" s="116" t="s">
        <v>9</v>
      </c>
      <c r="AY805" s="116" t="s">
        <v>254</v>
      </c>
    </row>
    <row r="806" spans="2:65" s="6" customFormat="1" ht="27" customHeight="1">
      <c r="B806" s="21"/>
      <c r="C806" s="125" t="s">
        <v>1102</v>
      </c>
      <c r="D806" s="125" t="s">
        <v>304</v>
      </c>
      <c r="E806" s="126" t="s">
        <v>1103</v>
      </c>
      <c r="F806" s="265" t="s">
        <v>1104</v>
      </c>
      <c r="G806" s="266"/>
      <c r="H806" s="266"/>
      <c r="I806" s="266"/>
      <c r="J806" s="127" t="s">
        <v>258</v>
      </c>
      <c r="K806" s="128">
        <v>160.446</v>
      </c>
      <c r="L806" s="267"/>
      <c r="M806" s="266"/>
      <c r="N806" s="268">
        <f>ROUND($L$806*$K$806,0)</f>
        <v>0</v>
      </c>
      <c r="O806" s="258"/>
      <c r="P806" s="258"/>
      <c r="Q806" s="258"/>
      <c r="R806" s="106" t="s">
        <v>259</v>
      </c>
      <c r="S806" s="21"/>
      <c r="T806" s="109"/>
      <c r="U806" s="110" t="s">
        <v>39</v>
      </c>
      <c r="X806" s="111">
        <v>0.0015</v>
      </c>
      <c r="Y806" s="111">
        <f>$X$806*$K$806</f>
        <v>0.240669</v>
      </c>
      <c r="Z806" s="111">
        <v>0</v>
      </c>
      <c r="AA806" s="112">
        <f>$Z$806*$K$806</f>
        <v>0</v>
      </c>
      <c r="AR806" s="73" t="s">
        <v>421</v>
      </c>
      <c r="AT806" s="73" t="s">
        <v>304</v>
      </c>
      <c r="AU806" s="73" t="s">
        <v>77</v>
      </c>
      <c r="AY806" s="6" t="s">
        <v>254</v>
      </c>
      <c r="BE806" s="113">
        <f>IF($U$806="základní",$N$806,0)</f>
        <v>0</v>
      </c>
      <c r="BF806" s="113">
        <f>IF($U$806="snížená",$N$806,0)</f>
        <v>0</v>
      </c>
      <c r="BG806" s="113">
        <f>IF($U$806="zákl. přenesená",$N$806,0)</f>
        <v>0</v>
      </c>
      <c r="BH806" s="113">
        <f>IF($U$806="sníž. přenesená",$N$806,0)</f>
        <v>0</v>
      </c>
      <c r="BI806" s="113">
        <f>IF($U$806="nulová",$N$806,0)</f>
        <v>0</v>
      </c>
      <c r="BJ806" s="73" t="s">
        <v>9</v>
      </c>
      <c r="BK806" s="113">
        <f>ROUND($L$806*$K$806,0)</f>
        <v>0</v>
      </c>
      <c r="BL806" s="73" t="s">
        <v>330</v>
      </c>
      <c r="BM806" s="73" t="s">
        <v>1105</v>
      </c>
    </row>
    <row r="807" spans="2:51" s="6" customFormat="1" ht="15.75" customHeight="1">
      <c r="B807" s="114"/>
      <c r="E807" s="115"/>
      <c r="F807" s="261" t="s">
        <v>1106</v>
      </c>
      <c r="G807" s="262"/>
      <c r="H807" s="262"/>
      <c r="I807" s="262"/>
      <c r="K807" s="117">
        <v>160.446</v>
      </c>
      <c r="S807" s="114"/>
      <c r="T807" s="118"/>
      <c r="AA807" s="119"/>
      <c r="AT807" s="116" t="s">
        <v>263</v>
      </c>
      <c r="AU807" s="116" t="s">
        <v>77</v>
      </c>
      <c r="AV807" s="116" t="s">
        <v>77</v>
      </c>
      <c r="AW807" s="116" t="s">
        <v>209</v>
      </c>
      <c r="AX807" s="116" t="s">
        <v>9</v>
      </c>
      <c r="AY807" s="116" t="s">
        <v>254</v>
      </c>
    </row>
    <row r="808" spans="2:65" s="6" customFormat="1" ht="27" customHeight="1">
      <c r="B808" s="21"/>
      <c r="C808" s="104" t="s">
        <v>1107</v>
      </c>
      <c r="D808" s="104" t="s">
        <v>255</v>
      </c>
      <c r="E808" s="105" t="s">
        <v>1108</v>
      </c>
      <c r="F808" s="257" t="s">
        <v>1109</v>
      </c>
      <c r="G808" s="258"/>
      <c r="H808" s="258"/>
      <c r="I808" s="258"/>
      <c r="J808" s="107" t="s">
        <v>258</v>
      </c>
      <c r="K808" s="108">
        <v>77.527</v>
      </c>
      <c r="L808" s="259"/>
      <c r="M808" s="258"/>
      <c r="N808" s="260">
        <f>ROUND($L$808*$K$808,0)</f>
        <v>0</v>
      </c>
      <c r="O808" s="258"/>
      <c r="P808" s="258"/>
      <c r="Q808" s="258"/>
      <c r="R808" s="106" t="s">
        <v>259</v>
      </c>
      <c r="S808" s="21"/>
      <c r="T808" s="109"/>
      <c r="U808" s="110" t="s">
        <v>39</v>
      </c>
      <c r="X808" s="111">
        <v>0.0003</v>
      </c>
      <c r="Y808" s="111">
        <f>$X$808*$K$808</f>
        <v>0.023258099999999997</v>
      </c>
      <c r="Z808" s="111">
        <v>0</v>
      </c>
      <c r="AA808" s="112">
        <f>$Z$808*$K$808</f>
        <v>0</v>
      </c>
      <c r="AR808" s="73" t="s">
        <v>330</v>
      </c>
      <c r="AT808" s="73" t="s">
        <v>255</v>
      </c>
      <c r="AU808" s="73" t="s">
        <v>77</v>
      </c>
      <c r="AY808" s="6" t="s">
        <v>254</v>
      </c>
      <c r="BE808" s="113">
        <f>IF($U$808="základní",$N$808,0)</f>
        <v>0</v>
      </c>
      <c r="BF808" s="113">
        <f>IF($U$808="snížená",$N$808,0)</f>
        <v>0</v>
      </c>
      <c r="BG808" s="113">
        <f>IF($U$808="zákl. přenesená",$N$808,0)</f>
        <v>0</v>
      </c>
      <c r="BH808" s="113">
        <f>IF($U$808="sníž. přenesená",$N$808,0)</f>
        <v>0</v>
      </c>
      <c r="BI808" s="113">
        <f>IF($U$808="nulová",$N$808,0)</f>
        <v>0</v>
      </c>
      <c r="BJ808" s="73" t="s">
        <v>9</v>
      </c>
      <c r="BK808" s="113">
        <f>ROUND($L$808*$K$808,0)</f>
        <v>0</v>
      </c>
      <c r="BL808" s="73" t="s">
        <v>330</v>
      </c>
      <c r="BM808" s="73" t="s">
        <v>1110</v>
      </c>
    </row>
    <row r="809" spans="2:51" s="6" customFormat="1" ht="15.75" customHeight="1">
      <c r="B809" s="114"/>
      <c r="E809" s="115"/>
      <c r="F809" s="261" t="s">
        <v>1111</v>
      </c>
      <c r="G809" s="262"/>
      <c r="H809" s="262"/>
      <c r="I809" s="262"/>
      <c r="K809" s="117">
        <v>71.512</v>
      </c>
      <c r="S809" s="114"/>
      <c r="T809" s="118"/>
      <c r="AA809" s="119"/>
      <c r="AT809" s="116" t="s">
        <v>263</v>
      </c>
      <c r="AU809" s="116" t="s">
        <v>77</v>
      </c>
      <c r="AV809" s="116" t="s">
        <v>77</v>
      </c>
      <c r="AW809" s="116" t="s">
        <v>209</v>
      </c>
      <c r="AX809" s="116" t="s">
        <v>69</v>
      </c>
      <c r="AY809" s="116" t="s">
        <v>254</v>
      </c>
    </row>
    <row r="810" spans="2:51" s="6" customFormat="1" ht="15.75" customHeight="1">
      <c r="B810" s="120"/>
      <c r="E810" s="121"/>
      <c r="F810" s="263" t="s">
        <v>1112</v>
      </c>
      <c r="G810" s="264"/>
      <c r="H810" s="264"/>
      <c r="I810" s="264"/>
      <c r="K810" s="122">
        <v>71.512</v>
      </c>
      <c r="S810" s="120"/>
      <c r="T810" s="123"/>
      <c r="AA810" s="124"/>
      <c r="AT810" s="121" t="s">
        <v>263</v>
      </c>
      <c r="AU810" s="121" t="s">
        <v>77</v>
      </c>
      <c r="AV810" s="121" t="s">
        <v>265</v>
      </c>
      <c r="AW810" s="121" t="s">
        <v>209</v>
      </c>
      <c r="AX810" s="121" t="s">
        <v>69</v>
      </c>
      <c r="AY810" s="121" t="s">
        <v>254</v>
      </c>
    </row>
    <row r="811" spans="2:51" s="6" customFormat="1" ht="15.75" customHeight="1">
      <c r="B811" s="114"/>
      <c r="E811" s="116"/>
      <c r="F811" s="261" t="s">
        <v>1113</v>
      </c>
      <c r="G811" s="262"/>
      <c r="H811" s="262"/>
      <c r="I811" s="262"/>
      <c r="K811" s="117">
        <v>6.015</v>
      </c>
      <c r="S811" s="114"/>
      <c r="T811" s="118"/>
      <c r="AA811" s="119"/>
      <c r="AT811" s="116" t="s">
        <v>263</v>
      </c>
      <c r="AU811" s="116" t="s">
        <v>77</v>
      </c>
      <c r="AV811" s="116" t="s">
        <v>77</v>
      </c>
      <c r="AW811" s="116" t="s">
        <v>209</v>
      </c>
      <c r="AX811" s="116" t="s">
        <v>69</v>
      </c>
      <c r="AY811" s="116" t="s">
        <v>254</v>
      </c>
    </row>
    <row r="812" spans="2:51" s="6" customFormat="1" ht="15.75" customHeight="1">
      <c r="B812" s="120"/>
      <c r="E812" s="121"/>
      <c r="F812" s="263" t="s">
        <v>1114</v>
      </c>
      <c r="G812" s="264"/>
      <c r="H812" s="264"/>
      <c r="I812" s="264"/>
      <c r="K812" s="122">
        <v>6.015</v>
      </c>
      <c r="S812" s="120"/>
      <c r="T812" s="123"/>
      <c r="AA812" s="124"/>
      <c r="AT812" s="121" t="s">
        <v>263</v>
      </c>
      <c r="AU812" s="121" t="s">
        <v>77</v>
      </c>
      <c r="AV812" s="121" t="s">
        <v>265</v>
      </c>
      <c r="AW812" s="121" t="s">
        <v>209</v>
      </c>
      <c r="AX812" s="121" t="s">
        <v>69</v>
      </c>
      <c r="AY812" s="121" t="s">
        <v>254</v>
      </c>
    </row>
    <row r="813" spans="2:51" s="6" customFormat="1" ht="27" customHeight="1">
      <c r="B813" s="129"/>
      <c r="E813" s="130" t="s">
        <v>197</v>
      </c>
      <c r="F813" s="269" t="s">
        <v>1115</v>
      </c>
      <c r="G813" s="270"/>
      <c r="H813" s="270"/>
      <c r="I813" s="270"/>
      <c r="K813" s="131">
        <v>77.527</v>
      </c>
      <c r="S813" s="129"/>
      <c r="T813" s="132"/>
      <c r="AA813" s="133"/>
      <c r="AT813" s="130" t="s">
        <v>263</v>
      </c>
      <c r="AU813" s="130" t="s">
        <v>77</v>
      </c>
      <c r="AV813" s="130" t="s">
        <v>260</v>
      </c>
      <c r="AW813" s="130" t="s">
        <v>209</v>
      </c>
      <c r="AX813" s="130" t="s">
        <v>9</v>
      </c>
      <c r="AY813" s="130" t="s">
        <v>254</v>
      </c>
    </row>
    <row r="814" spans="2:65" s="6" customFormat="1" ht="27" customHeight="1">
      <c r="B814" s="21"/>
      <c r="C814" s="125" t="s">
        <v>1116</v>
      </c>
      <c r="D814" s="125" t="s">
        <v>304</v>
      </c>
      <c r="E814" s="126" t="s">
        <v>1117</v>
      </c>
      <c r="F814" s="265" t="s">
        <v>1118</v>
      </c>
      <c r="G814" s="266"/>
      <c r="H814" s="266"/>
      <c r="I814" s="266"/>
      <c r="J814" s="127" t="s">
        <v>258</v>
      </c>
      <c r="K814" s="128">
        <v>79.078</v>
      </c>
      <c r="L814" s="267"/>
      <c r="M814" s="266"/>
      <c r="N814" s="268">
        <f>ROUND($L$814*$K$814,0)</f>
        <v>0</v>
      </c>
      <c r="O814" s="258"/>
      <c r="P814" s="258"/>
      <c r="Q814" s="258"/>
      <c r="R814" s="106" t="s">
        <v>259</v>
      </c>
      <c r="S814" s="21"/>
      <c r="T814" s="109"/>
      <c r="U814" s="110" t="s">
        <v>39</v>
      </c>
      <c r="X814" s="111">
        <v>0.0035</v>
      </c>
      <c r="Y814" s="111">
        <f>$X$814*$K$814</f>
        <v>0.276773</v>
      </c>
      <c r="Z814" s="111">
        <v>0</v>
      </c>
      <c r="AA814" s="112">
        <f>$Z$814*$K$814</f>
        <v>0</v>
      </c>
      <c r="AR814" s="73" t="s">
        <v>421</v>
      </c>
      <c r="AT814" s="73" t="s">
        <v>304</v>
      </c>
      <c r="AU814" s="73" t="s">
        <v>77</v>
      </c>
      <c r="AY814" s="6" t="s">
        <v>254</v>
      </c>
      <c r="BE814" s="113">
        <f>IF($U$814="základní",$N$814,0)</f>
        <v>0</v>
      </c>
      <c r="BF814" s="113">
        <f>IF($U$814="snížená",$N$814,0)</f>
        <v>0</v>
      </c>
      <c r="BG814" s="113">
        <f>IF($U$814="zákl. přenesená",$N$814,0)</f>
        <v>0</v>
      </c>
      <c r="BH814" s="113">
        <f>IF($U$814="sníž. přenesená",$N$814,0)</f>
        <v>0</v>
      </c>
      <c r="BI814" s="113">
        <f>IF($U$814="nulová",$N$814,0)</f>
        <v>0</v>
      </c>
      <c r="BJ814" s="73" t="s">
        <v>9</v>
      </c>
      <c r="BK814" s="113">
        <f>ROUND($L$814*$K$814,0)</f>
        <v>0</v>
      </c>
      <c r="BL814" s="73" t="s">
        <v>330</v>
      </c>
      <c r="BM814" s="73" t="s">
        <v>1119</v>
      </c>
    </row>
    <row r="815" spans="2:51" s="6" customFormat="1" ht="15.75" customHeight="1">
      <c r="B815" s="114"/>
      <c r="E815" s="115"/>
      <c r="F815" s="261" t="s">
        <v>1120</v>
      </c>
      <c r="G815" s="262"/>
      <c r="H815" s="262"/>
      <c r="I815" s="262"/>
      <c r="K815" s="117">
        <v>79.078</v>
      </c>
      <c r="S815" s="114"/>
      <c r="T815" s="118"/>
      <c r="AA815" s="119"/>
      <c r="AT815" s="116" t="s">
        <v>263</v>
      </c>
      <c r="AU815" s="116" t="s">
        <v>77</v>
      </c>
      <c r="AV815" s="116" t="s">
        <v>77</v>
      </c>
      <c r="AW815" s="116" t="s">
        <v>209</v>
      </c>
      <c r="AX815" s="116" t="s">
        <v>9</v>
      </c>
      <c r="AY815" s="116" t="s">
        <v>254</v>
      </c>
    </row>
    <row r="816" spans="2:65" s="6" customFormat="1" ht="27" customHeight="1">
      <c r="B816" s="21"/>
      <c r="C816" s="104" t="s">
        <v>1121</v>
      </c>
      <c r="D816" s="104" t="s">
        <v>255</v>
      </c>
      <c r="E816" s="105" t="s">
        <v>1122</v>
      </c>
      <c r="F816" s="257" t="s">
        <v>1123</v>
      </c>
      <c r="G816" s="258"/>
      <c r="H816" s="258"/>
      <c r="I816" s="258"/>
      <c r="J816" s="107" t="s">
        <v>258</v>
      </c>
      <c r="K816" s="108">
        <v>6.69</v>
      </c>
      <c r="L816" s="259"/>
      <c r="M816" s="258"/>
      <c r="N816" s="260">
        <f>ROUND($L$816*$K$816,0)</f>
        <v>0</v>
      </c>
      <c r="O816" s="258"/>
      <c r="P816" s="258"/>
      <c r="Q816" s="258"/>
      <c r="R816" s="106" t="s">
        <v>259</v>
      </c>
      <c r="S816" s="21"/>
      <c r="T816" s="109"/>
      <c r="U816" s="110" t="s">
        <v>39</v>
      </c>
      <c r="X816" s="111">
        <v>0.006</v>
      </c>
      <c r="Y816" s="111">
        <f>$X$816*$K$816</f>
        <v>0.04014</v>
      </c>
      <c r="Z816" s="111">
        <v>0</v>
      </c>
      <c r="AA816" s="112">
        <f>$Z$816*$K$816</f>
        <v>0</v>
      </c>
      <c r="AR816" s="73" t="s">
        <v>330</v>
      </c>
      <c r="AT816" s="73" t="s">
        <v>255</v>
      </c>
      <c r="AU816" s="73" t="s">
        <v>77</v>
      </c>
      <c r="AY816" s="6" t="s">
        <v>254</v>
      </c>
      <c r="BE816" s="113">
        <f>IF($U$816="základní",$N$816,0)</f>
        <v>0</v>
      </c>
      <c r="BF816" s="113">
        <f>IF($U$816="snížená",$N$816,0)</f>
        <v>0</v>
      </c>
      <c r="BG816" s="113">
        <f>IF($U$816="zákl. přenesená",$N$816,0)</f>
        <v>0</v>
      </c>
      <c r="BH816" s="113">
        <f>IF($U$816="sníž. přenesená",$N$816,0)</f>
        <v>0</v>
      </c>
      <c r="BI816" s="113">
        <f>IF($U$816="nulová",$N$816,0)</f>
        <v>0</v>
      </c>
      <c r="BJ816" s="73" t="s">
        <v>9</v>
      </c>
      <c r="BK816" s="113">
        <f>ROUND($L$816*$K$816,0)</f>
        <v>0</v>
      </c>
      <c r="BL816" s="73" t="s">
        <v>330</v>
      </c>
      <c r="BM816" s="73" t="s">
        <v>1124</v>
      </c>
    </row>
    <row r="817" spans="2:51" s="6" customFormat="1" ht="15.75" customHeight="1">
      <c r="B817" s="114"/>
      <c r="E817" s="115"/>
      <c r="F817" s="261" t="s">
        <v>1125</v>
      </c>
      <c r="G817" s="262"/>
      <c r="H817" s="262"/>
      <c r="I817" s="262"/>
      <c r="K817" s="117">
        <v>5.22</v>
      </c>
      <c r="S817" s="114"/>
      <c r="T817" s="118"/>
      <c r="AA817" s="119"/>
      <c r="AT817" s="116" t="s">
        <v>263</v>
      </c>
      <c r="AU817" s="116" t="s">
        <v>77</v>
      </c>
      <c r="AV817" s="116" t="s">
        <v>77</v>
      </c>
      <c r="AW817" s="116" t="s">
        <v>209</v>
      </c>
      <c r="AX817" s="116" t="s">
        <v>69</v>
      </c>
      <c r="AY817" s="116" t="s">
        <v>254</v>
      </c>
    </row>
    <row r="818" spans="2:51" s="6" customFormat="1" ht="15.75" customHeight="1">
      <c r="B818" s="114"/>
      <c r="E818" s="116"/>
      <c r="F818" s="261" t="s">
        <v>1126</v>
      </c>
      <c r="G818" s="262"/>
      <c r="H818" s="262"/>
      <c r="I818" s="262"/>
      <c r="K818" s="117">
        <v>1.47</v>
      </c>
      <c r="S818" s="114"/>
      <c r="T818" s="118"/>
      <c r="AA818" s="119"/>
      <c r="AT818" s="116" t="s">
        <v>263</v>
      </c>
      <c r="AU818" s="116" t="s">
        <v>77</v>
      </c>
      <c r="AV818" s="116" t="s">
        <v>77</v>
      </c>
      <c r="AW818" s="116" t="s">
        <v>209</v>
      </c>
      <c r="AX818" s="116" t="s">
        <v>69</v>
      </c>
      <c r="AY818" s="116" t="s">
        <v>254</v>
      </c>
    </row>
    <row r="819" spans="2:51" s="6" customFormat="1" ht="15.75" customHeight="1">
      <c r="B819" s="120"/>
      <c r="E819" s="121" t="s">
        <v>190</v>
      </c>
      <c r="F819" s="263" t="s">
        <v>1004</v>
      </c>
      <c r="G819" s="264"/>
      <c r="H819" s="264"/>
      <c r="I819" s="264"/>
      <c r="K819" s="122">
        <v>6.69</v>
      </c>
      <c r="S819" s="120"/>
      <c r="T819" s="123"/>
      <c r="AA819" s="124"/>
      <c r="AT819" s="121" t="s">
        <v>263</v>
      </c>
      <c r="AU819" s="121" t="s">
        <v>77</v>
      </c>
      <c r="AV819" s="121" t="s">
        <v>265</v>
      </c>
      <c r="AW819" s="121" t="s">
        <v>209</v>
      </c>
      <c r="AX819" s="121" t="s">
        <v>9</v>
      </c>
      <c r="AY819" s="121" t="s">
        <v>254</v>
      </c>
    </row>
    <row r="820" spans="2:65" s="6" customFormat="1" ht="27" customHeight="1">
      <c r="B820" s="21"/>
      <c r="C820" s="125" t="s">
        <v>1127</v>
      </c>
      <c r="D820" s="125" t="s">
        <v>304</v>
      </c>
      <c r="E820" s="126" t="s">
        <v>354</v>
      </c>
      <c r="F820" s="265" t="s">
        <v>355</v>
      </c>
      <c r="G820" s="266"/>
      <c r="H820" s="266"/>
      <c r="I820" s="266"/>
      <c r="J820" s="127" t="s">
        <v>258</v>
      </c>
      <c r="K820" s="128">
        <v>6.824</v>
      </c>
      <c r="L820" s="267"/>
      <c r="M820" s="266"/>
      <c r="N820" s="268">
        <f>ROUND($L$820*$K$820,0)</f>
        <v>0</v>
      </c>
      <c r="O820" s="258"/>
      <c r="P820" s="258"/>
      <c r="Q820" s="258"/>
      <c r="R820" s="106" t="s">
        <v>259</v>
      </c>
      <c r="S820" s="21"/>
      <c r="T820" s="109"/>
      <c r="U820" s="110" t="s">
        <v>39</v>
      </c>
      <c r="X820" s="111">
        <v>0.003</v>
      </c>
      <c r="Y820" s="111">
        <f>$X$820*$K$820</f>
        <v>0.020472</v>
      </c>
      <c r="Z820" s="111">
        <v>0</v>
      </c>
      <c r="AA820" s="112">
        <f>$Z$820*$K$820</f>
        <v>0</v>
      </c>
      <c r="AR820" s="73" t="s">
        <v>421</v>
      </c>
      <c r="AT820" s="73" t="s">
        <v>304</v>
      </c>
      <c r="AU820" s="73" t="s">
        <v>77</v>
      </c>
      <c r="AY820" s="6" t="s">
        <v>254</v>
      </c>
      <c r="BE820" s="113">
        <f>IF($U$820="základní",$N$820,0)</f>
        <v>0</v>
      </c>
      <c r="BF820" s="113">
        <f>IF($U$820="snížená",$N$820,0)</f>
        <v>0</v>
      </c>
      <c r="BG820" s="113">
        <f>IF($U$820="zákl. přenesená",$N$820,0)</f>
        <v>0</v>
      </c>
      <c r="BH820" s="113">
        <f>IF($U$820="sníž. přenesená",$N$820,0)</f>
        <v>0</v>
      </c>
      <c r="BI820" s="113">
        <f>IF($U$820="nulová",$N$820,0)</f>
        <v>0</v>
      </c>
      <c r="BJ820" s="73" t="s">
        <v>9</v>
      </c>
      <c r="BK820" s="113">
        <f>ROUND($L$820*$K$820,0)</f>
        <v>0</v>
      </c>
      <c r="BL820" s="73" t="s">
        <v>330</v>
      </c>
      <c r="BM820" s="73" t="s">
        <v>1128</v>
      </c>
    </row>
    <row r="821" spans="2:51" s="6" customFormat="1" ht="15.75" customHeight="1">
      <c r="B821" s="114"/>
      <c r="E821" s="115"/>
      <c r="F821" s="261" t="s">
        <v>1129</v>
      </c>
      <c r="G821" s="262"/>
      <c r="H821" s="262"/>
      <c r="I821" s="262"/>
      <c r="K821" s="117">
        <v>6.824</v>
      </c>
      <c r="S821" s="114"/>
      <c r="T821" s="118"/>
      <c r="AA821" s="119"/>
      <c r="AT821" s="116" t="s">
        <v>263</v>
      </c>
      <c r="AU821" s="116" t="s">
        <v>77</v>
      </c>
      <c r="AV821" s="116" t="s">
        <v>77</v>
      </c>
      <c r="AW821" s="116" t="s">
        <v>209</v>
      </c>
      <c r="AX821" s="116" t="s">
        <v>9</v>
      </c>
      <c r="AY821" s="116" t="s">
        <v>254</v>
      </c>
    </row>
    <row r="822" spans="2:65" s="6" customFormat="1" ht="27" customHeight="1">
      <c r="B822" s="21"/>
      <c r="C822" s="104" t="s">
        <v>1130</v>
      </c>
      <c r="D822" s="104" t="s">
        <v>255</v>
      </c>
      <c r="E822" s="105" t="s">
        <v>1131</v>
      </c>
      <c r="F822" s="257" t="s">
        <v>1132</v>
      </c>
      <c r="G822" s="258"/>
      <c r="H822" s="258"/>
      <c r="I822" s="258"/>
      <c r="J822" s="107" t="s">
        <v>258</v>
      </c>
      <c r="K822" s="108">
        <v>48.711</v>
      </c>
      <c r="L822" s="259"/>
      <c r="M822" s="258"/>
      <c r="N822" s="260">
        <f>ROUND($L$822*$K$822,0)</f>
        <v>0</v>
      </c>
      <c r="O822" s="258"/>
      <c r="P822" s="258"/>
      <c r="Q822" s="258"/>
      <c r="R822" s="106" t="s">
        <v>259</v>
      </c>
      <c r="S822" s="21"/>
      <c r="T822" s="109"/>
      <c r="U822" s="110" t="s">
        <v>39</v>
      </c>
      <c r="X822" s="111">
        <v>0</v>
      </c>
      <c r="Y822" s="111">
        <f>$X$822*$K$822</f>
        <v>0</v>
      </c>
      <c r="Z822" s="111">
        <v>0.015</v>
      </c>
      <c r="AA822" s="112">
        <f>$Z$822*$K$822</f>
        <v>0.7306649999999999</v>
      </c>
      <c r="AR822" s="73" t="s">
        <v>330</v>
      </c>
      <c r="AT822" s="73" t="s">
        <v>255</v>
      </c>
      <c r="AU822" s="73" t="s">
        <v>77</v>
      </c>
      <c r="AY822" s="6" t="s">
        <v>254</v>
      </c>
      <c r="BE822" s="113">
        <f>IF($U$822="základní",$N$822,0)</f>
        <v>0</v>
      </c>
      <c r="BF822" s="113">
        <f>IF($U$822="snížená",$N$822,0)</f>
        <v>0</v>
      </c>
      <c r="BG822" s="113">
        <f>IF($U$822="zákl. přenesená",$N$822,0)</f>
        <v>0</v>
      </c>
      <c r="BH822" s="113">
        <f>IF($U$822="sníž. přenesená",$N$822,0)</f>
        <v>0</v>
      </c>
      <c r="BI822" s="113">
        <f>IF($U$822="nulová",$N$822,0)</f>
        <v>0</v>
      </c>
      <c r="BJ822" s="73" t="s">
        <v>9</v>
      </c>
      <c r="BK822" s="113">
        <f>ROUND($L$822*$K$822,0)</f>
        <v>0</v>
      </c>
      <c r="BL822" s="73" t="s">
        <v>330</v>
      </c>
      <c r="BM822" s="73" t="s">
        <v>1133</v>
      </c>
    </row>
    <row r="823" spans="2:51" s="6" customFormat="1" ht="27" customHeight="1">
      <c r="B823" s="114"/>
      <c r="E823" s="115"/>
      <c r="F823" s="261" t="s">
        <v>1134</v>
      </c>
      <c r="G823" s="262"/>
      <c r="H823" s="262"/>
      <c r="I823" s="262"/>
      <c r="K823" s="117">
        <v>47.723</v>
      </c>
      <c r="S823" s="114"/>
      <c r="T823" s="118"/>
      <c r="AA823" s="119"/>
      <c r="AT823" s="116" t="s">
        <v>263</v>
      </c>
      <c r="AU823" s="116" t="s">
        <v>77</v>
      </c>
      <c r="AV823" s="116" t="s">
        <v>77</v>
      </c>
      <c r="AW823" s="116" t="s">
        <v>209</v>
      </c>
      <c r="AX823" s="116" t="s">
        <v>69</v>
      </c>
      <c r="AY823" s="116" t="s">
        <v>254</v>
      </c>
    </row>
    <row r="824" spans="2:51" s="6" customFormat="1" ht="27" customHeight="1">
      <c r="B824" s="114"/>
      <c r="E824" s="116"/>
      <c r="F824" s="261" t="s">
        <v>1135</v>
      </c>
      <c r="G824" s="262"/>
      <c r="H824" s="262"/>
      <c r="I824" s="262"/>
      <c r="K824" s="117">
        <v>0.988</v>
      </c>
      <c r="S824" s="114"/>
      <c r="T824" s="118"/>
      <c r="AA824" s="119"/>
      <c r="AT824" s="116" t="s">
        <v>263</v>
      </c>
      <c r="AU824" s="116" t="s">
        <v>77</v>
      </c>
      <c r="AV824" s="116" t="s">
        <v>77</v>
      </c>
      <c r="AW824" s="116" t="s">
        <v>209</v>
      </c>
      <c r="AX824" s="116" t="s">
        <v>69</v>
      </c>
      <c r="AY824" s="116" t="s">
        <v>254</v>
      </c>
    </row>
    <row r="825" spans="2:51" s="6" customFormat="1" ht="15.75" customHeight="1">
      <c r="B825" s="120"/>
      <c r="E825" s="121"/>
      <c r="F825" s="263" t="s">
        <v>264</v>
      </c>
      <c r="G825" s="264"/>
      <c r="H825" s="264"/>
      <c r="I825" s="264"/>
      <c r="K825" s="122">
        <v>48.711</v>
      </c>
      <c r="S825" s="120"/>
      <c r="T825" s="123"/>
      <c r="AA825" s="124"/>
      <c r="AT825" s="121" t="s">
        <v>263</v>
      </c>
      <c r="AU825" s="121" t="s">
        <v>77</v>
      </c>
      <c r="AV825" s="121" t="s">
        <v>265</v>
      </c>
      <c r="AW825" s="121" t="s">
        <v>209</v>
      </c>
      <c r="AX825" s="121" t="s">
        <v>9</v>
      </c>
      <c r="AY825" s="121" t="s">
        <v>254</v>
      </c>
    </row>
    <row r="826" spans="2:65" s="6" customFormat="1" ht="27" customHeight="1">
      <c r="B826" s="21"/>
      <c r="C826" s="104" t="s">
        <v>1136</v>
      </c>
      <c r="D826" s="104" t="s">
        <v>255</v>
      </c>
      <c r="E826" s="105" t="s">
        <v>1137</v>
      </c>
      <c r="F826" s="257" t="s">
        <v>1138</v>
      </c>
      <c r="G826" s="258"/>
      <c r="H826" s="258"/>
      <c r="I826" s="258"/>
      <c r="J826" s="107" t="s">
        <v>258</v>
      </c>
      <c r="K826" s="108">
        <v>48.711</v>
      </c>
      <c r="L826" s="259"/>
      <c r="M826" s="258"/>
      <c r="N826" s="260">
        <f>ROUND($L$826*$K$826,0)</f>
        <v>0</v>
      </c>
      <c r="O826" s="258"/>
      <c r="P826" s="258"/>
      <c r="Q826" s="258"/>
      <c r="R826" s="106" t="s">
        <v>259</v>
      </c>
      <c r="S826" s="21"/>
      <c r="T826" s="109"/>
      <c r="U826" s="110" t="s">
        <v>39</v>
      </c>
      <c r="X826" s="111">
        <v>0.001159</v>
      </c>
      <c r="Y826" s="111">
        <f>$X$826*$K$826</f>
        <v>0.056456049</v>
      </c>
      <c r="Z826" s="111">
        <v>0</v>
      </c>
      <c r="AA826" s="112">
        <f>$Z$826*$K$826</f>
        <v>0</v>
      </c>
      <c r="AR826" s="73" t="s">
        <v>330</v>
      </c>
      <c r="AT826" s="73" t="s">
        <v>255</v>
      </c>
      <c r="AU826" s="73" t="s">
        <v>77</v>
      </c>
      <c r="AY826" s="6" t="s">
        <v>254</v>
      </c>
      <c r="BE826" s="113">
        <f>IF($U$826="základní",$N$826,0)</f>
        <v>0</v>
      </c>
      <c r="BF826" s="113">
        <f>IF($U$826="snížená",$N$826,0)</f>
        <v>0</v>
      </c>
      <c r="BG826" s="113">
        <f>IF($U$826="zákl. přenesená",$N$826,0)</f>
        <v>0</v>
      </c>
      <c r="BH826" s="113">
        <f>IF($U$826="sníž. přenesená",$N$826,0)</f>
        <v>0</v>
      </c>
      <c r="BI826" s="113">
        <f>IF($U$826="nulová",$N$826,0)</f>
        <v>0</v>
      </c>
      <c r="BJ826" s="73" t="s">
        <v>9</v>
      </c>
      <c r="BK826" s="113">
        <f>ROUND($L$826*$K$826,0)</f>
        <v>0</v>
      </c>
      <c r="BL826" s="73" t="s">
        <v>330</v>
      </c>
      <c r="BM826" s="73" t="s">
        <v>1139</v>
      </c>
    </row>
    <row r="827" spans="2:51" s="6" customFormat="1" ht="27" customHeight="1">
      <c r="B827" s="114"/>
      <c r="E827" s="115"/>
      <c r="F827" s="261" t="s">
        <v>1134</v>
      </c>
      <c r="G827" s="262"/>
      <c r="H827" s="262"/>
      <c r="I827" s="262"/>
      <c r="K827" s="117">
        <v>47.723</v>
      </c>
      <c r="S827" s="114"/>
      <c r="T827" s="118"/>
      <c r="AA827" s="119"/>
      <c r="AT827" s="116" t="s">
        <v>263</v>
      </c>
      <c r="AU827" s="116" t="s">
        <v>77</v>
      </c>
      <c r="AV827" s="116" t="s">
        <v>77</v>
      </c>
      <c r="AW827" s="116" t="s">
        <v>209</v>
      </c>
      <c r="AX827" s="116" t="s">
        <v>69</v>
      </c>
      <c r="AY827" s="116" t="s">
        <v>254</v>
      </c>
    </row>
    <row r="828" spans="2:51" s="6" customFormat="1" ht="27" customHeight="1">
      <c r="B828" s="114"/>
      <c r="E828" s="116"/>
      <c r="F828" s="261" t="s">
        <v>1135</v>
      </c>
      <c r="G828" s="262"/>
      <c r="H828" s="262"/>
      <c r="I828" s="262"/>
      <c r="K828" s="117">
        <v>0.988</v>
      </c>
      <c r="S828" s="114"/>
      <c r="T828" s="118"/>
      <c r="AA828" s="119"/>
      <c r="AT828" s="116" t="s">
        <v>263</v>
      </c>
      <c r="AU828" s="116" t="s">
        <v>77</v>
      </c>
      <c r="AV828" s="116" t="s">
        <v>77</v>
      </c>
      <c r="AW828" s="116" t="s">
        <v>209</v>
      </c>
      <c r="AX828" s="116" t="s">
        <v>69</v>
      </c>
      <c r="AY828" s="116" t="s">
        <v>254</v>
      </c>
    </row>
    <row r="829" spans="2:51" s="6" customFormat="1" ht="15.75" customHeight="1">
      <c r="B829" s="120"/>
      <c r="E829" s="121"/>
      <c r="F829" s="263" t="s">
        <v>264</v>
      </c>
      <c r="G829" s="264"/>
      <c r="H829" s="264"/>
      <c r="I829" s="264"/>
      <c r="K829" s="122">
        <v>48.711</v>
      </c>
      <c r="S829" s="120"/>
      <c r="T829" s="123"/>
      <c r="AA829" s="124"/>
      <c r="AT829" s="121" t="s">
        <v>263</v>
      </c>
      <c r="AU829" s="121" t="s">
        <v>77</v>
      </c>
      <c r="AV829" s="121" t="s">
        <v>265</v>
      </c>
      <c r="AW829" s="121" t="s">
        <v>209</v>
      </c>
      <c r="AX829" s="121" t="s">
        <v>9</v>
      </c>
      <c r="AY829" s="121" t="s">
        <v>254</v>
      </c>
    </row>
    <row r="830" spans="2:65" s="6" customFormat="1" ht="15.75" customHeight="1">
      <c r="B830" s="21"/>
      <c r="C830" s="125" t="s">
        <v>1140</v>
      </c>
      <c r="D830" s="125" t="s">
        <v>304</v>
      </c>
      <c r="E830" s="126" t="s">
        <v>1141</v>
      </c>
      <c r="F830" s="265" t="s">
        <v>1142</v>
      </c>
      <c r="G830" s="266"/>
      <c r="H830" s="266"/>
      <c r="I830" s="266"/>
      <c r="J830" s="127" t="s">
        <v>258</v>
      </c>
      <c r="K830" s="128">
        <v>49.684</v>
      </c>
      <c r="L830" s="267"/>
      <c r="M830" s="266"/>
      <c r="N830" s="268">
        <f>ROUND($L$830*$K$830,0)</f>
        <v>0</v>
      </c>
      <c r="O830" s="258"/>
      <c r="P830" s="258"/>
      <c r="Q830" s="258"/>
      <c r="R830" s="106" t="s">
        <v>259</v>
      </c>
      <c r="S830" s="21"/>
      <c r="T830" s="109"/>
      <c r="U830" s="110" t="s">
        <v>39</v>
      </c>
      <c r="X830" s="111">
        <v>0.01</v>
      </c>
      <c r="Y830" s="111">
        <f>$X$830*$K$830</f>
        <v>0.49684</v>
      </c>
      <c r="Z830" s="111">
        <v>0</v>
      </c>
      <c r="AA830" s="112">
        <f>$Z$830*$K$830</f>
        <v>0</v>
      </c>
      <c r="AR830" s="73" t="s">
        <v>421</v>
      </c>
      <c r="AT830" s="73" t="s">
        <v>304</v>
      </c>
      <c r="AU830" s="73" t="s">
        <v>77</v>
      </c>
      <c r="AY830" s="6" t="s">
        <v>254</v>
      </c>
      <c r="BE830" s="113">
        <f>IF($U$830="základní",$N$830,0)</f>
        <v>0</v>
      </c>
      <c r="BF830" s="113">
        <f>IF($U$830="snížená",$N$830,0)</f>
        <v>0</v>
      </c>
      <c r="BG830" s="113">
        <f>IF($U$830="zákl. přenesená",$N$830,0)</f>
        <v>0</v>
      </c>
      <c r="BH830" s="113">
        <f>IF($U$830="sníž. přenesená",$N$830,0)</f>
        <v>0</v>
      </c>
      <c r="BI830" s="113">
        <f>IF($U$830="nulová",$N$830,0)</f>
        <v>0</v>
      </c>
      <c r="BJ830" s="73" t="s">
        <v>9</v>
      </c>
      <c r="BK830" s="113">
        <f>ROUND($L$830*$K$830,0)</f>
        <v>0</v>
      </c>
      <c r="BL830" s="73" t="s">
        <v>330</v>
      </c>
      <c r="BM830" s="73" t="s">
        <v>1143</v>
      </c>
    </row>
    <row r="831" spans="2:51" s="6" customFormat="1" ht="27" customHeight="1">
      <c r="B831" s="114"/>
      <c r="E831" s="115"/>
      <c r="F831" s="261" t="s">
        <v>1144</v>
      </c>
      <c r="G831" s="262"/>
      <c r="H831" s="262"/>
      <c r="I831" s="262"/>
      <c r="K831" s="117">
        <v>48.677</v>
      </c>
      <c r="S831" s="114"/>
      <c r="T831" s="118"/>
      <c r="AA831" s="119"/>
      <c r="AT831" s="116" t="s">
        <v>263</v>
      </c>
      <c r="AU831" s="116" t="s">
        <v>77</v>
      </c>
      <c r="AV831" s="116" t="s">
        <v>77</v>
      </c>
      <c r="AW831" s="116" t="s">
        <v>209</v>
      </c>
      <c r="AX831" s="116" t="s">
        <v>69</v>
      </c>
      <c r="AY831" s="116" t="s">
        <v>254</v>
      </c>
    </row>
    <row r="832" spans="2:51" s="6" customFormat="1" ht="27" customHeight="1">
      <c r="B832" s="114"/>
      <c r="E832" s="116"/>
      <c r="F832" s="261" t="s">
        <v>1145</v>
      </c>
      <c r="G832" s="262"/>
      <c r="H832" s="262"/>
      <c r="I832" s="262"/>
      <c r="K832" s="117">
        <v>1.007</v>
      </c>
      <c r="S832" s="114"/>
      <c r="T832" s="118"/>
      <c r="AA832" s="119"/>
      <c r="AT832" s="116" t="s">
        <v>263</v>
      </c>
      <c r="AU832" s="116" t="s">
        <v>77</v>
      </c>
      <c r="AV832" s="116" t="s">
        <v>77</v>
      </c>
      <c r="AW832" s="116" t="s">
        <v>209</v>
      </c>
      <c r="AX832" s="116" t="s">
        <v>69</v>
      </c>
      <c r="AY832" s="116" t="s">
        <v>254</v>
      </c>
    </row>
    <row r="833" spans="2:51" s="6" customFormat="1" ht="15.75" customHeight="1">
      <c r="B833" s="120"/>
      <c r="E833" s="121"/>
      <c r="F833" s="263" t="s">
        <v>264</v>
      </c>
      <c r="G833" s="264"/>
      <c r="H833" s="264"/>
      <c r="I833" s="264"/>
      <c r="K833" s="122">
        <v>49.684</v>
      </c>
      <c r="S833" s="120"/>
      <c r="T833" s="123"/>
      <c r="AA833" s="124"/>
      <c r="AT833" s="121" t="s">
        <v>263</v>
      </c>
      <c r="AU833" s="121" t="s">
        <v>77</v>
      </c>
      <c r="AV833" s="121" t="s">
        <v>265</v>
      </c>
      <c r="AW833" s="121" t="s">
        <v>209</v>
      </c>
      <c r="AX833" s="121" t="s">
        <v>9</v>
      </c>
      <c r="AY833" s="121" t="s">
        <v>254</v>
      </c>
    </row>
    <row r="834" spans="2:65" s="6" customFormat="1" ht="27" customHeight="1">
      <c r="B834" s="21"/>
      <c r="C834" s="104" t="s">
        <v>1146</v>
      </c>
      <c r="D834" s="104" t="s">
        <v>255</v>
      </c>
      <c r="E834" s="105" t="s">
        <v>1147</v>
      </c>
      <c r="F834" s="257" t="s">
        <v>1148</v>
      </c>
      <c r="G834" s="258"/>
      <c r="H834" s="258"/>
      <c r="I834" s="258"/>
      <c r="J834" s="107" t="s">
        <v>258</v>
      </c>
      <c r="K834" s="108">
        <v>487.103</v>
      </c>
      <c r="L834" s="259"/>
      <c r="M834" s="258"/>
      <c r="N834" s="260">
        <f>ROUND($L$834*$K$834,0)</f>
        <v>0</v>
      </c>
      <c r="O834" s="258"/>
      <c r="P834" s="258"/>
      <c r="Q834" s="258"/>
      <c r="R834" s="106" t="s">
        <v>259</v>
      </c>
      <c r="S834" s="21"/>
      <c r="T834" s="109"/>
      <c r="U834" s="110" t="s">
        <v>39</v>
      </c>
      <c r="X834" s="111">
        <v>0.0002718</v>
      </c>
      <c r="Y834" s="111">
        <f>$X$834*$K$834</f>
        <v>0.1323945954</v>
      </c>
      <c r="Z834" s="111">
        <v>0</v>
      </c>
      <c r="AA834" s="112">
        <f>$Z$834*$K$834</f>
        <v>0</v>
      </c>
      <c r="AR834" s="73" t="s">
        <v>330</v>
      </c>
      <c r="AT834" s="73" t="s">
        <v>255</v>
      </c>
      <c r="AU834" s="73" t="s">
        <v>77</v>
      </c>
      <c r="AY834" s="6" t="s">
        <v>254</v>
      </c>
      <c r="BE834" s="113">
        <f>IF($U$834="základní",$N$834,0)</f>
        <v>0</v>
      </c>
      <c r="BF834" s="113">
        <f>IF($U$834="snížená",$N$834,0)</f>
        <v>0</v>
      </c>
      <c r="BG834" s="113">
        <f>IF($U$834="zákl. přenesená",$N$834,0)</f>
        <v>0</v>
      </c>
      <c r="BH834" s="113">
        <f>IF($U$834="sníž. přenesená",$N$834,0)</f>
        <v>0</v>
      </c>
      <c r="BI834" s="113">
        <f>IF($U$834="nulová",$N$834,0)</f>
        <v>0</v>
      </c>
      <c r="BJ834" s="73" t="s">
        <v>9</v>
      </c>
      <c r="BK834" s="113">
        <f>ROUND($L$834*$K$834,0)</f>
        <v>0</v>
      </c>
      <c r="BL834" s="73" t="s">
        <v>330</v>
      </c>
      <c r="BM834" s="73" t="s">
        <v>1149</v>
      </c>
    </row>
    <row r="835" spans="2:51" s="6" customFormat="1" ht="15.75" customHeight="1">
      <c r="B835" s="114"/>
      <c r="E835" s="115"/>
      <c r="F835" s="261" t="s">
        <v>1150</v>
      </c>
      <c r="G835" s="262"/>
      <c r="H835" s="262"/>
      <c r="I835" s="262"/>
      <c r="K835" s="117">
        <v>501.363</v>
      </c>
      <c r="S835" s="114"/>
      <c r="T835" s="118"/>
      <c r="AA835" s="119"/>
      <c r="AT835" s="116" t="s">
        <v>263</v>
      </c>
      <c r="AU835" s="116" t="s">
        <v>77</v>
      </c>
      <c r="AV835" s="116" t="s">
        <v>77</v>
      </c>
      <c r="AW835" s="116" t="s">
        <v>209</v>
      </c>
      <c r="AX835" s="116" t="s">
        <v>69</v>
      </c>
      <c r="AY835" s="116" t="s">
        <v>254</v>
      </c>
    </row>
    <row r="836" spans="2:51" s="6" customFormat="1" ht="15.75" customHeight="1">
      <c r="B836" s="114"/>
      <c r="E836" s="116"/>
      <c r="F836" s="261" t="s">
        <v>1151</v>
      </c>
      <c r="G836" s="262"/>
      <c r="H836" s="262"/>
      <c r="I836" s="262"/>
      <c r="K836" s="117">
        <v>-18.48</v>
      </c>
      <c r="S836" s="114"/>
      <c r="T836" s="118"/>
      <c r="AA836" s="119"/>
      <c r="AT836" s="116" t="s">
        <v>263</v>
      </c>
      <c r="AU836" s="116" t="s">
        <v>77</v>
      </c>
      <c r="AV836" s="116" t="s">
        <v>77</v>
      </c>
      <c r="AW836" s="116" t="s">
        <v>209</v>
      </c>
      <c r="AX836" s="116" t="s">
        <v>69</v>
      </c>
      <c r="AY836" s="116" t="s">
        <v>254</v>
      </c>
    </row>
    <row r="837" spans="2:51" s="6" customFormat="1" ht="15.75" customHeight="1">
      <c r="B837" s="114"/>
      <c r="E837" s="116"/>
      <c r="F837" s="261" t="s">
        <v>1152</v>
      </c>
      <c r="G837" s="262"/>
      <c r="H837" s="262"/>
      <c r="I837" s="262"/>
      <c r="K837" s="117">
        <v>-4.62</v>
      </c>
      <c r="S837" s="114"/>
      <c r="T837" s="118"/>
      <c r="AA837" s="119"/>
      <c r="AT837" s="116" t="s">
        <v>263</v>
      </c>
      <c r="AU837" s="116" t="s">
        <v>77</v>
      </c>
      <c r="AV837" s="116" t="s">
        <v>77</v>
      </c>
      <c r="AW837" s="116" t="s">
        <v>209</v>
      </c>
      <c r="AX837" s="116" t="s">
        <v>69</v>
      </c>
      <c r="AY837" s="116" t="s">
        <v>254</v>
      </c>
    </row>
    <row r="838" spans="2:51" s="6" customFormat="1" ht="15.75" customHeight="1">
      <c r="B838" s="114"/>
      <c r="E838" s="116"/>
      <c r="F838" s="261" t="s">
        <v>1153</v>
      </c>
      <c r="G838" s="262"/>
      <c r="H838" s="262"/>
      <c r="I838" s="262"/>
      <c r="K838" s="117">
        <v>-1.035</v>
      </c>
      <c r="S838" s="114"/>
      <c r="T838" s="118"/>
      <c r="AA838" s="119"/>
      <c r="AT838" s="116" t="s">
        <v>263</v>
      </c>
      <c r="AU838" s="116" t="s">
        <v>77</v>
      </c>
      <c r="AV838" s="116" t="s">
        <v>77</v>
      </c>
      <c r="AW838" s="116" t="s">
        <v>209</v>
      </c>
      <c r="AX838" s="116" t="s">
        <v>69</v>
      </c>
      <c r="AY838" s="116" t="s">
        <v>254</v>
      </c>
    </row>
    <row r="839" spans="2:51" s="6" customFormat="1" ht="15.75" customHeight="1">
      <c r="B839" s="120"/>
      <c r="E839" s="121" t="s">
        <v>184</v>
      </c>
      <c r="F839" s="263" t="s">
        <v>1154</v>
      </c>
      <c r="G839" s="264"/>
      <c r="H839" s="264"/>
      <c r="I839" s="264"/>
      <c r="K839" s="122">
        <v>477.228</v>
      </c>
      <c r="S839" s="120"/>
      <c r="T839" s="123"/>
      <c r="AA839" s="124"/>
      <c r="AT839" s="121" t="s">
        <v>263</v>
      </c>
      <c r="AU839" s="121" t="s">
        <v>77</v>
      </c>
      <c r="AV839" s="121" t="s">
        <v>265</v>
      </c>
      <c r="AW839" s="121" t="s">
        <v>209</v>
      </c>
      <c r="AX839" s="121" t="s">
        <v>69</v>
      </c>
      <c r="AY839" s="121" t="s">
        <v>254</v>
      </c>
    </row>
    <row r="840" spans="2:51" s="6" customFormat="1" ht="15.75" customHeight="1">
      <c r="B840" s="114"/>
      <c r="E840" s="116"/>
      <c r="F840" s="261" t="s">
        <v>1155</v>
      </c>
      <c r="G840" s="262"/>
      <c r="H840" s="262"/>
      <c r="I840" s="262"/>
      <c r="K840" s="117">
        <v>3.857</v>
      </c>
      <c r="S840" s="114"/>
      <c r="T840" s="118"/>
      <c r="AA840" s="119"/>
      <c r="AT840" s="116" t="s">
        <v>263</v>
      </c>
      <c r="AU840" s="116" t="s">
        <v>77</v>
      </c>
      <c r="AV840" s="116" t="s">
        <v>77</v>
      </c>
      <c r="AW840" s="116" t="s">
        <v>209</v>
      </c>
      <c r="AX840" s="116" t="s">
        <v>69</v>
      </c>
      <c r="AY840" s="116" t="s">
        <v>254</v>
      </c>
    </row>
    <row r="841" spans="2:51" s="6" customFormat="1" ht="15.75" customHeight="1">
      <c r="B841" s="114"/>
      <c r="E841" s="116"/>
      <c r="F841" s="261" t="s">
        <v>1156</v>
      </c>
      <c r="G841" s="262"/>
      <c r="H841" s="262"/>
      <c r="I841" s="262"/>
      <c r="K841" s="117">
        <v>5.629</v>
      </c>
      <c r="S841" s="114"/>
      <c r="T841" s="118"/>
      <c r="AA841" s="119"/>
      <c r="AT841" s="116" t="s">
        <v>263</v>
      </c>
      <c r="AU841" s="116" t="s">
        <v>77</v>
      </c>
      <c r="AV841" s="116" t="s">
        <v>77</v>
      </c>
      <c r="AW841" s="116" t="s">
        <v>209</v>
      </c>
      <c r="AX841" s="116" t="s">
        <v>69</v>
      </c>
      <c r="AY841" s="116" t="s">
        <v>254</v>
      </c>
    </row>
    <row r="842" spans="2:51" s="6" customFormat="1" ht="15.75" customHeight="1">
      <c r="B842" s="114"/>
      <c r="E842" s="116"/>
      <c r="F842" s="261" t="s">
        <v>1157</v>
      </c>
      <c r="G842" s="262"/>
      <c r="H842" s="262"/>
      <c r="I842" s="262"/>
      <c r="K842" s="117">
        <v>0.389</v>
      </c>
      <c r="S842" s="114"/>
      <c r="T842" s="118"/>
      <c r="AA842" s="119"/>
      <c r="AT842" s="116" t="s">
        <v>263</v>
      </c>
      <c r="AU842" s="116" t="s">
        <v>77</v>
      </c>
      <c r="AV842" s="116" t="s">
        <v>77</v>
      </c>
      <c r="AW842" s="116" t="s">
        <v>209</v>
      </c>
      <c r="AX842" s="116" t="s">
        <v>69</v>
      </c>
      <c r="AY842" s="116" t="s">
        <v>254</v>
      </c>
    </row>
    <row r="843" spans="2:51" s="6" customFormat="1" ht="15.75" customHeight="1">
      <c r="B843" s="120"/>
      <c r="E843" s="121" t="s">
        <v>187</v>
      </c>
      <c r="F843" s="263" t="s">
        <v>1158</v>
      </c>
      <c r="G843" s="264"/>
      <c r="H843" s="264"/>
      <c r="I843" s="264"/>
      <c r="K843" s="122">
        <v>9.875</v>
      </c>
      <c r="S843" s="120"/>
      <c r="T843" s="123"/>
      <c r="AA843" s="124"/>
      <c r="AT843" s="121" t="s">
        <v>263</v>
      </c>
      <c r="AU843" s="121" t="s">
        <v>77</v>
      </c>
      <c r="AV843" s="121" t="s">
        <v>265</v>
      </c>
      <c r="AW843" s="121" t="s">
        <v>209</v>
      </c>
      <c r="AX843" s="121" t="s">
        <v>69</v>
      </c>
      <c r="AY843" s="121" t="s">
        <v>254</v>
      </c>
    </row>
    <row r="844" spans="2:51" s="6" customFormat="1" ht="15.75" customHeight="1">
      <c r="B844" s="129"/>
      <c r="E844" s="130"/>
      <c r="F844" s="269" t="s">
        <v>442</v>
      </c>
      <c r="G844" s="270"/>
      <c r="H844" s="270"/>
      <c r="I844" s="270"/>
      <c r="K844" s="131">
        <v>487.103</v>
      </c>
      <c r="S844" s="129"/>
      <c r="T844" s="132"/>
      <c r="AA844" s="133"/>
      <c r="AT844" s="130" t="s">
        <v>263</v>
      </c>
      <c r="AU844" s="130" t="s">
        <v>77</v>
      </c>
      <c r="AV844" s="130" t="s">
        <v>260</v>
      </c>
      <c r="AW844" s="130" t="s">
        <v>209</v>
      </c>
      <c r="AX844" s="130" t="s">
        <v>9</v>
      </c>
      <c r="AY844" s="130" t="s">
        <v>254</v>
      </c>
    </row>
    <row r="845" spans="2:65" s="6" customFormat="1" ht="27" customHeight="1">
      <c r="B845" s="21"/>
      <c r="C845" s="125" t="s">
        <v>1159</v>
      </c>
      <c r="D845" s="125" t="s">
        <v>304</v>
      </c>
      <c r="E845" s="126" t="s">
        <v>1160</v>
      </c>
      <c r="F845" s="265" t="s">
        <v>1161</v>
      </c>
      <c r="G845" s="266"/>
      <c r="H845" s="266"/>
      <c r="I845" s="266"/>
      <c r="J845" s="127" t="s">
        <v>258</v>
      </c>
      <c r="K845" s="128">
        <v>993.69</v>
      </c>
      <c r="L845" s="267"/>
      <c r="M845" s="266"/>
      <c r="N845" s="268">
        <f>ROUND($L$845*$K$845,0)</f>
        <v>0</v>
      </c>
      <c r="O845" s="258"/>
      <c r="P845" s="258"/>
      <c r="Q845" s="258"/>
      <c r="R845" s="106" t="s">
        <v>259</v>
      </c>
      <c r="S845" s="21"/>
      <c r="T845" s="109"/>
      <c r="U845" s="110" t="s">
        <v>39</v>
      </c>
      <c r="X845" s="111">
        <v>0.0036</v>
      </c>
      <c r="Y845" s="111">
        <f>$X$845*$K$845</f>
        <v>3.577284</v>
      </c>
      <c r="Z845" s="111">
        <v>0</v>
      </c>
      <c r="AA845" s="112">
        <f>$Z$845*$K$845</f>
        <v>0</v>
      </c>
      <c r="AR845" s="73" t="s">
        <v>421</v>
      </c>
      <c r="AT845" s="73" t="s">
        <v>304</v>
      </c>
      <c r="AU845" s="73" t="s">
        <v>77</v>
      </c>
      <c r="AY845" s="6" t="s">
        <v>254</v>
      </c>
      <c r="BE845" s="113">
        <f>IF($U$845="základní",$N$845,0)</f>
        <v>0</v>
      </c>
      <c r="BF845" s="113">
        <f>IF($U$845="snížená",$N$845,0)</f>
        <v>0</v>
      </c>
      <c r="BG845" s="113">
        <f>IF($U$845="zákl. přenesená",$N$845,0)</f>
        <v>0</v>
      </c>
      <c r="BH845" s="113">
        <f>IF($U$845="sníž. přenesená",$N$845,0)</f>
        <v>0</v>
      </c>
      <c r="BI845" s="113">
        <f>IF($U$845="nulová",$N$845,0)</f>
        <v>0</v>
      </c>
      <c r="BJ845" s="73" t="s">
        <v>9</v>
      </c>
      <c r="BK845" s="113">
        <f>ROUND($L$845*$K$845,0)</f>
        <v>0</v>
      </c>
      <c r="BL845" s="73" t="s">
        <v>330</v>
      </c>
      <c r="BM845" s="73" t="s">
        <v>1162</v>
      </c>
    </row>
    <row r="846" spans="2:51" s="6" customFormat="1" ht="15.75" customHeight="1">
      <c r="B846" s="114"/>
      <c r="E846" s="115"/>
      <c r="F846" s="261" t="s">
        <v>1163</v>
      </c>
      <c r="G846" s="262"/>
      <c r="H846" s="262"/>
      <c r="I846" s="262"/>
      <c r="K846" s="117">
        <v>973.545</v>
      </c>
      <c r="S846" s="114"/>
      <c r="T846" s="118"/>
      <c r="AA846" s="119"/>
      <c r="AT846" s="116" t="s">
        <v>263</v>
      </c>
      <c r="AU846" s="116" t="s">
        <v>77</v>
      </c>
      <c r="AV846" s="116" t="s">
        <v>77</v>
      </c>
      <c r="AW846" s="116" t="s">
        <v>209</v>
      </c>
      <c r="AX846" s="116" t="s">
        <v>69</v>
      </c>
      <c r="AY846" s="116" t="s">
        <v>254</v>
      </c>
    </row>
    <row r="847" spans="2:51" s="6" customFormat="1" ht="15.75" customHeight="1">
      <c r="B847" s="114"/>
      <c r="E847" s="116"/>
      <c r="F847" s="261" t="s">
        <v>1164</v>
      </c>
      <c r="G847" s="262"/>
      <c r="H847" s="262"/>
      <c r="I847" s="262"/>
      <c r="K847" s="117">
        <v>20.145</v>
      </c>
      <c r="S847" s="114"/>
      <c r="T847" s="118"/>
      <c r="AA847" s="119"/>
      <c r="AT847" s="116" t="s">
        <v>263</v>
      </c>
      <c r="AU847" s="116" t="s">
        <v>77</v>
      </c>
      <c r="AV847" s="116" t="s">
        <v>77</v>
      </c>
      <c r="AW847" s="116" t="s">
        <v>209</v>
      </c>
      <c r="AX847" s="116" t="s">
        <v>69</v>
      </c>
      <c r="AY847" s="116" t="s">
        <v>254</v>
      </c>
    </row>
    <row r="848" spans="2:51" s="6" customFormat="1" ht="15.75" customHeight="1">
      <c r="B848" s="120"/>
      <c r="E848" s="121"/>
      <c r="F848" s="263" t="s">
        <v>264</v>
      </c>
      <c r="G848" s="264"/>
      <c r="H848" s="264"/>
      <c r="I848" s="264"/>
      <c r="K848" s="122">
        <v>993.69</v>
      </c>
      <c r="S848" s="120"/>
      <c r="T848" s="123"/>
      <c r="AA848" s="124"/>
      <c r="AT848" s="121" t="s">
        <v>263</v>
      </c>
      <c r="AU848" s="121" t="s">
        <v>77</v>
      </c>
      <c r="AV848" s="121" t="s">
        <v>265</v>
      </c>
      <c r="AW848" s="121" t="s">
        <v>209</v>
      </c>
      <c r="AX848" s="121" t="s">
        <v>9</v>
      </c>
      <c r="AY848" s="121" t="s">
        <v>254</v>
      </c>
    </row>
    <row r="849" spans="2:65" s="6" customFormat="1" ht="27" customHeight="1">
      <c r="B849" s="21"/>
      <c r="C849" s="104" t="s">
        <v>1165</v>
      </c>
      <c r="D849" s="104" t="s">
        <v>255</v>
      </c>
      <c r="E849" s="105" t="s">
        <v>1166</v>
      </c>
      <c r="F849" s="257" t="s">
        <v>1167</v>
      </c>
      <c r="G849" s="258"/>
      <c r="H849" s="258"/>
      <c r="I849" s="258"/>
      <c r="J849" s="107" t="s">
        <v>281</v>
      </c>
      <c r="K849" s="108">
        <v>35</v>
      </c>
      <c r="L849" s="259"/>
      <c r="M849" s="258"/>
      <c r="N849" s="260">
        <f>ROUND($L$849*$K$849,0)</f>
        <v>0</v>
      </c>
      <c r="O849" s="258"/>
      <c r="P849" s="258"/>
      <c r="Q849" s="258"/>
      <c r="R849" s="106" t="s">
        <v>259</v>
      </c>
      <c r="S849" s="21"/>
      <c r="T849" s="109"/>
      <c r="U849" s="110" t="s">
        <v>39</v>
      </c>
      <c r="X849" s="111">
        <v>0</v>
      </c>
      <c r="Y849" s="111">
        <f>$X$849*$K$849</f>
        <v>0</v>
      </c>
      <c r="Z849" s="111">
        <v>0</v>
      </c>
      <c r="AA849" s="112">
        <f>$Z$849*$K$849</f>
        <v>0</v>
      </c>
      <c r="AR849" s="73" t="s">
        <v>330</v>
      </c>
      <c r="AT849" s="73" t="s">
        <v>255</v>
      </c>
      <c r="AU849" s="73" t="s">
        <v>77</v>
      </c>
      <c r="AY849" s="6" t="s">
        <v>254</v>
      </c>
      <c r="BE849" s="113">
        <f>IF($U$849="základní",$N$849,0)</f>
        <v>0</v>
      </c>
      <c r="BF849" s="113">
        <f>IF($U$849="snížená",$N$849,0)</f>
        <v>0</v>
      </c>
      <c r="BG849" s="113">
        <f>IF($U$849="zákl. přenesená",$N$849,0)</f>
        <v>0</v>
      </c>
      <c r="BH849" s="113">
        <f>IF($U$849="sníž. přenesená",$N$849,0)</f>
        <v>0</v>
      </c>
      <c r="BI849" s="113">
        <f>IF($U$849="nulová",$N$849,0)</f>
        <v>0</v>
      </c>
      <c r="BJ849" s="73" t="s">
        <v>9</v>
      </c>
      <c r="BK849" s="113">
        <f>ROUND($L$849*$K$849,0)</f>
        <v>0</v>
      </c>
      <c r="BL849" s="73" t="s">
        <v>330</v>
      </c>
      <c r="BM849" s="73" t="s">
        <v>1168</v>
      </c>
    </row>
    <row r="850" spans="2:51" s="6" customFormat="1" ht="15.75" customHeight="1">
      <c r="B850" s="114"/>
      <c r="E850" s="115"/>
      <c r="F850" s="261" t="s">
        <v>1169</v>
      </c>
      <c r="G850" s="262"/>
      <c r="H850" s="262"/>
      <c r="I850" s="262"/>
      <c r="K850" s="117">
        <v>35</v>
      </c>
      <c r="S850" s="114"/>
      <c r="T850" s="118"/>
      <c r="AA850" s="119"/>
      <c r="AT850" s="116" t="s">
        <v>263</v>
      </c>
      <c r="AU850" s="116" t="s">
        <v>77</v>
      </c>
      <c r="AV850" s="116" t="s">
        <v>77</v>
      </c>
      <c r="AW850" s="116" t="s">
        <v>209</v>
      </c>
      <c r="AX850" s="116" t="s">
        <v>9</v>
      </c>
      <c r="AY850" s="116" t="s">
        <v>254</v>
      </c>
    </row>
    <row r="851" spans="2:65" s="6" customFormat="1" ht="15.75" customHeight="1">
      <c r="B851" s="21"/>
      <c r="C851" s="125" t="s">
        <v>1170</v>
      </c>
      <c r="D851" s="125" t="s">
        <v>304</v>
      </c>
      <c r="E851" s="126" t="s">
        <v>1171</v>
      </c>
      <c r="F851" s="265" t="s">
        <v>1172</v>
      </c>
      <c r="G851" s="266"/>
      <c r="H851" s="266"/>
      <c r="I851" s="266"/>
      <c r="J851" s="127" t="s">
        <v>281</v>
      </c>
      <c r="K851" s="128">
        <v>30</v>
      </c>
      <c r="L851" s="267"/>
      <c r="M851" s="266"/>
      <c r="N851" s="268">
        <f>ROUND($L$851*$K$851,0)</f>
        <v>0</v>
      </c>
      <c r="O851" s="258"/>
      <c r="P851" s="258"/>
      <c r="Q851" s="258"/>
      <c r="R851" s="106"/>
      <c r="S851" s="21"/>
      <c r="T851" s="109"/>
      <c r="U851" s="110" t="s">
        <v>39</v>
      </c>
      <c r="X851" s="111">
        <v>0.0012</v>
      </c>
      <c r="Y851" s="111">
        <f>$X$851*$K$851</f>
        <v>0.036</v>
      </c>
      <c r="Z851" s="111">
        <v>0</v>
      </c>
      <c r="AA851" s="112">
        <f>$Z$851*$K$851</f>
        <v>0</v>
      </c>
      <c r="AR851" s="73" t="s">
        <v>421</v>
      </c>
      <c r="AT851" s="73" t="s">
        <v>304</v>
      </c>
      <c r="AU851" s="73" t="s">
        <v>77</v>
      </c>
      <c r="AY851" s="6" t="s">
        <v>254</v>
      </c>
      <c r="BE851" s="113">
        <f>IF($U$851="základní",$N$851,0)</f>
        <v>0</v>
      </c>
      <c r="BF851" s="113">
        <f>IF($U$851="snížená",$N$851,0)</f>
        <v>0</v>
      </c>
      <c r="BG851" s="113">
        <f>IF($U$851="zákl. přenesená",$N$851,0)</f>
        <v>0</v>
      </c>
      <c r="BH851" s="113">
        <f>IF($U$851="sníž. přenesená",$N$851,0)</f>
        <v>0</v>
      </c>
      <c r="BI851" s="113">
        <f>IF($U$851="nulová",$N$851,0)</f>
        <v>0</v>
      </c>
      <c r="BJ851" s="73" t="s">
        <v>9</v>
      </c>
      <c r="BK851" s="113">
        <f>ROUND($L$851*$K$851,0)</f>
        <v>0</v>
      </c>
      <c r="BL851" s="73" t="s">
        <v>330</v>
      </c>
      <c r="BM851" s="73" t="s">
        <v>1173</v>
      </c>
    </row>
    <row r="852" spans="2:51" s="6" customFormat="1" ht="15.75" customHeight="1">
      <c r="B852" s="114"/>
      <c r="E852" s="115"/>
      <c r="F852" s="261" t="s">
        <v>413</v>
      </c>
      <c r="G852" s="262"/>
      <c r="H852" s="262"/>
      <c r="I852" s="262"/>
      <c r="K852" s="117">
        <v>30</v>
      </c>
      <c r="S852" s="114"/>
      <c r="T852" s="118"/>
      <c r="AA852" s="119"/>
      <c r="AT852" s="116" t="s">
        <v>263</v>
      </c>
      <c r="AU852" s="116" t="s">
        <v>77</v>
      </c>
      <c r="AV852" s="116" t="s">
        <v>77</v>
      </c>
      <c r="AW852" s="116" t="s">
        <v>209</v>
      </c>
      <c r="AX852" s="116" t="s">
        <v>9</v>
      </c>
      <c r="AY852" s="116" t="s">
        <v>254</v>
      </c>
    </row>
    <row r="853" spans="2:65" s="6" customFormat="1" ht="15.75" customHeight="1">
      <c r="B853" s="21"/>
      <c r="C853" s="125" t="s">
        <v>1174</v>
      </c>
      <c r="D853" s="125" t="s">
        <v>304</v>
      </c>
      <c r="E853" s="126" t="s">
        <v>1175</v>
      </c>
      <c r="F853" s="265" t="s">
        <v>1176</v>
      </c>
      <c r="G853" s="266"/>
      <c r="H853" s="266"/>
      <c r="I853" s="266"/>
      <c r="J853" s="127" t="s">
        <v>281</v>
      </c>
      <c r="K853" s="128">
        <v>5</v>
      </c>
      <c r="L853" s="267"/>
      <c r="M853" s="266"/>
      <c r="N853" s="268">
        <f>ROUND($L$853*$K$853,0)</f>
        <v>0</v>
      </c>
      <c r="O853" s="258"/>
      <c r="P853" s="258"/>
      <c r="Q853" s="258"/>
      <c r="R853" s="106" t="s">
        <v>259</v>
      </c>
      <c r="S853" s="21"/>
      <c r="T853" s="109"/>
      <c r="U853" s="110" t="s">
        <v>39</v>
      </c>
      <c r="X853" s="111">
        <v>0.0012</v>
      </c>
      <c r="Y853" s="111">
        <f>$X$853*$K$853</f>
        <v>0.005999999999999999</v>
      </c>
      <c r="Z853" s="111">
        <v>0</v>
      </c>
      <c r="AA853" s="112">
        <f>$Z$853*$K$853</f>
        <v>0</v>
      </c>
      <c r="AR853" s="73" t="s">
        <v>421</v>
      </c>
      <c r="AT853" s="73" t="s">
        <v>304</v>
      </c>
      <c r="AU853" s="73" t="s">
        <v>77</v>
      </c>
      <c r="AY853" s="6" t="s">
        <v>254</v>
      </c>
      <c r="BE853" s="113">
        <f>IF($U$853="základní",$N$853,0)</f>
        <v>0</v>
      </c>
      <c r="BF853" s="113">
        <f>IF($U$853="snížená",$N$853,0)</f>
        <v>0</v>
      </c>
      <c r="BG853" s="113">
        <f>IF($U$853="zákl. přenesená",$N$853,0)</f>
        <v>0</v>
      </c>
      <c r="BH853" s="113">
        <f>IF($U$853="sníž. přenesená",$N$853,0)</f>
        <v>0</v>
      </c>
      <c r="BI853" s="113">
        <f>IF($U$853="nulová",$N$853,0)</f>
        <v>0</v>
      </c>
      <c r="BJ853" s="73" t="s">
        <v>9</v>
      </c>
      <c r="BK853" s="113">
        <f>ROUND($L$853*$K$853,0)</f>
        <v>0</v>
      </c>
      <c r="BL853" s="73" t="s">
        <v>330</v>
      </c>
      <c r="BM853" s="73" t="s">
        <v>1177</v>
      </c>
    </row>
    <row r="854" spans="2:51" s="6" customFormat="1" ht="15.75" customHeight="1">
      <c r="B854" s="114"/>
      <c r="E854" s="115"/>
      <c r="F854" s="261" t="s">
        <v>278</v>
      </c>
      <c r="G854" s="262"/>
      <c r="H854" s="262"/>
      <c r="I854" s="262"/>
      <c r="K854" s="117">
        <v>5</v>
      </c>
      <c r="S854" s="114"/>
      <c r="T854" s="118"/>
      <c r="AA854" s="119"/>
      <c r="AT854" s="116" t="s">
        <v>263</v>
      </c>
      <c r="AU854" s="116" t="s">
        <v>77</v>
      </c>
      <c r="AV854" s="116" t="s">
        <v>77</v>
      </c>
      <c r="AW854" s="116" t="s">
        <v>209</v>
      </c>
      <c r="AX854" s="116" t="s">
        <v>9</v>
      </c>
      <c r="AY854" s="116" t="s">
        <v>254</v>
      </c>
    </row>
    <row r="855" spans="2:65" s="6" customFormat="1" ht="27" customHeight="1">
      <c r="B855" s="21"/>
      <c r="C855" s="104" t="s">
        <v>1178</v>
      </c>
      <c r="D855" s="104" t="s">
        <v>255</v>
      </c>
      <c r="E855" s="105" t="s">
        <v>1179</v>
      </c>
      <c r="F855" s="257" t="s">
        <v>1180</v>
      </c>
      <c r="G855" s="258"/>
      <c r="H855" s="258"/>
      <c r="I855" s="258"/>
      <c r="J855" s="107" t="s">
        <v>921</v>
      </c>
      <c r="K855" s="108">
        <v>4.906</v>
      </c>
      <c r="L855" s="259"/>
      <c r="M855" s="258"/>
      <c r="N855" s="260">
        <f>ROUND($L$855*$K$855,0)</f>
        <v>0</v>
      </c>
      <c r="O855" s="258"/>
      <c r="P855" s="258"/>
      <c r="Q855" s="258"/>
      <c r="R855" s="106" t="s">
        <v>259</v>
      </c>
      <c r="S855" s="21"/>
      <c r="T855" s="109"/>
      <c r="U855" s="110" t="s">
        <v>39</v>
      </c>
      <c r="X855" s="111">
        <v>0</v>
      </c>
      <c r="Y855" s="111">
        <f>$X$855*$K$855</f>
        <v>0</v>
      </c>
      <c r="Z855" s="111">
        <v>0</v>
      </c>
      <c r="AA855" s="112">
        <f>$Z$855*$K$855</f>
        <v>0</v>
      </c>
      <c r="AR855" s="73" t="s">
        <v>330</v>
      </c>
      <c r="AT855" s="73" t="s">
        <v>255</v>
      </c>
      <c r="AU855" s="73" t="s">
        <v>77</v>
      </c>
      <c r="AY855" s="6" t="s">
        <v>254</v>
      </c>
      <c r="BE855" s="113">
        <f>IF($U$855="základní",$N$855,0)</f>
        <v>0</v>
      </c>
      <c r="BF855" s="113">
        <f>IF($U$855="snížená",$N$855,0)</f>
        <v>0</v>
      </c>
      <c r="BG855" s="113">
        <f>IF($U$855="zákl. přenesená",$N$855,0)</f>
        <v>0</v>
      </c>
      <c r="BH855" s="113">
        <f>IF($U$855="sníž. přenesená",$N$855,0)</f>
        <v>0</v>
      </c>
      <c r="BI855" s="113">
        <f>IF($U$855="nulová",$N$855,0)</f>
        <v>0</v>
      </c>
      <c r="BJ855" s="73" t="s">
        <v>9</v>
      </c>
      <c r="BK855" s="113">
        <f>ROUND($L$855*$K$855,0)</f>
        <v>0</v>
      </c>
      <c r="BL855" s="73" t="s">
        <v>330</v>
      </c>
      <c r="BM855" s="73" t="s">
        <v>1181</v>
      </c>
    </row>
    <row r="856" spans="2:63" s="95" customFormat="1" ht="30.75" customHeight="1">
      <c r="B856" s="96"/>
      <c r="D856" s="103" t="s">
        <v>222</v>
      </c>
      <c r="N856" s="252">
        <f>$BK$856</f>
        <v>0</v>
      </c>
      <c r="O856" s="253"/>
      <c r="P856" s="253"/>
      <c r="Q856" s="253"/>
      <c r="S856" s="96"/>
      <c r="T856" s="99"/>
      <c r="W856" s="100">
        <f>SUM($W$857:$W$860)</f>
        <v>0</v>
      </c>
      <c r="Y856" s="100">
        <f>SUM($Y$857:$Y$860)</f>
        <v>0.044166</v>
      </c>
      <c r="AA856" s="101">
        <f>SUM($AA$857:$AA$860)</f>
        <v>0</v>
      </c>
      <c r="AR856" s="98" t="s">
        <v>77</v>
      </c>
      <c r="AT856" s="98" t="s">
        <v>68</v>
      </c>
      <c r="AU856" s="98" t="s">
        <v>9</v>
      </c>
      <c r="AY856" s="98" t="s">
        <v>254</v>
      </c>
      <c r="BK856" s="102">
        <f>SUM($BK$857:$BK$860)</f>
        <v>0</v>
      </c>
    </row>
    <row r="857" spans="2:65" s="6" customFormat="1" ht="27" customHeight="1">
      <c r="B857" s="21"/>
      <c r="C857" s="107" t="s">
        <v>1182</v>
      </c>
      <c r="D857" s="107" t="s">
        <v>255</v>
      </c>
      <c r="E857" s="105" t="s">
        <v>1183</v>
      </c>
      <c r="F857" s="257" t="s">
        <v>1184</v>
      </c>
      <c r="G857" s="258"/>
      <c r="H857" s="258"/>
      <c r="I857" s="258"/>
      <c r="J857" s="107" t="s">
        <v>281</v>
      </c>
      <c r="K857" s="108">
        <v>120</v>
      </c>
      <c r="L857" s="259"/>
      <c r="M857" s="258"/>
      <c r="N857" s="260">
        <f>ROUND($L$857*$K$857,0)</f>
        <v>0</v>
      </c>
      <c r="O857" s="258"/>
      <c r="P857" s="258"/>
      <c r="Q857" s="258"/>
      <c r="R857" s="106" t="s">
        <v>259</v>
      </c>
      <c r="S857" s="21"/>
      <c r="T857" s="109"/>
      <c r="U857" s="110" t="s">
        <v>39</v>
      </c>
      <c r="X857" s="111">
        <v>0.00026805</v>
      </c>
      <c r="Y857" s="111">
        <f>$X$857*$K$857</f>
        <v>0.032166</v>
      </c>
      <c r="Z857" s="111">
        <v>0</v>
      </c>
      <c r="AA857" s="112">
        <f>$Z$857*$K$857</f>
        <v>0</v>
      </c>
      <c r="AR857" s="73" t="s">
        <v>330</v>
      </c>
      <c r="AT857" s="73" t="s">
        <v>255</v>
      </c>
      <c r="AU857" s="73" t="s">
        <v>77</v>
      </c>
      <c r="AY857" s="73" t="s">
        <v>254</v>
      </c>
      <c r="BE857" s="113">
        <f>IF($U$857="základní",$N$857,0)</f>
        <v>0</v>
      </c>
      <c r="BF857" s="113">
        <f>IF($U$857="snížená",$N$857,0)</f>
        <v>0</v>
      </c>
      <c r="BG857" s="113">
        <f>IF($U$857="zákl. přenesená",$N$857,0)</f>
        <v>0</v>
      </c>
      <c r="BH857" s="113">
        <f>IF($U$857="sníž. přenesená",$N$857,0)</f>
        <v>0</v>
      </c>
      <c r="BI857" s="113">
        <f>IF($U$857="nulová",$N$857,0)</f>
        <v>0</v>
      </c>
      <c r="BJ857" s="73" t="s">
        <v>9</v>
      </c>
      <c r="BK857" s="113">
        <f>ROUND($L$857*$K$857,0)</f>
        <v>0</v>
      </c>
      <c r="BL857" s="73" t="s">
        <v>330</v>
      </c>
      <c r="BM857" s="73" t="s">
        <v>1185</v>
      </c>
    </row>
    <row r="858" spans="2:51" s="6" customFormat="1" ht="15.75" customHeight="1">
      <c r="B858" s="114"/>
      <c r="E858" s="115"/>
      <c r="F858" s="261" t="s">
        <v>1186</v>
      </c>
      <c r="G858" s="262"/>
      <c r="H858" s="262"/>
      <c r="I858" s="262"/>
      <c r="K858" s="117">
        <v>120</v>
      </c>
      <c r="S858" s="114"/>
      <c r="T858" s="118"/>
      <c r="AA858" s="119"/>
      <c r="AT858" s="116" t="s">
        <v>263</v>
      </c>
      <c r="AU858" s="116" t="s">
        <v>77</v>
      </c>
      <c r="AV858" s="116" t="s">
        <v>77</v>
      </c>
      <c r="AW858" s="116" t="s">
        <v>209</v>
      </c>
      <c r="AX858" s="116" t="s">
        <v>9</v>
      </c>
      <c r="AY858" s="116" t="s">
        <v>254</v>
      </c>
    </row>
    <row r="859" spans="2:65" s="6" customFormat="1" ht="15.75" customHeight="1">
      <c r="B859" s="21"/>
      <c r="C859" s="125" t="s">
        <v>1187</v>
      </c>
      <c r="D859" s="125" t="s">
        <v>304</v>
      </c>
      <c r="E859" s="126" t="s">
        <v>1188</v>
      </c>
      <c r="F859" s="265" t="s">
        <v>1189</v>
      </c>
      <c r="G859" s="266"/>
      <c r="H859" s="266"/>
      <c r="I859" s="266"/>
      <c r="J859" s="127" t="s">
        <v>281</v>
      </c>
      <c r="K859" s="128">
        <v>120</v>
      </c>
      <c r="L859" s="267"/>
      <c r="M859" s="266"/>
      <c r="N859" s="268">
        <f>ROUND($L$859*$K$859,0)</f>
        <v>0</v>
      </c>
      <c r="O859" s="258"/>
      <c r="P859" s="258"/>
      <c r="Q859" s="258"/>
      <c r="R859" s="106" t="s">
        <v>259</v>
      </c>
      <c r="S859" s="21"/>
      <c r="T859" s="109"/>
      <c r="U859" s="110" t="s">
        <v>39</v>
      </c>
      <c r="X859" s="111">
        <v>0.0001</v>
      </c>
      <c r="Y859" s="111">
        <f>$X$859*$K$859</f>
        <v>0.012</v>
      </c>
      <c r="Z859" s="111">
        <v>0</v>
      </c>
      <c r="AA859" s="112">
        <f>$Z$859*$K$859</f>
        <v>0</v>
      </c>
      <c r="AR859" s="73" t="s">
        <v>421</v>
      </c>
      <c r="AT859" s="73" t="s">
        <v>304</v>
      </c>
      <c r="AU859" s="73" t="s">
        <v>77</v>
      </c>
      <c r="AY859" s="6" t="s">
        <v>254</v>
      </c>
      <c r="BE859" s="113">
        <f>IF($U$859="základní",$N$859,0)</f>
        <v>0</v>
      </c>
      <c r="BF859" s="113">
        <f>IF($U$859="snížená",$N$859,0)</f>
        <v>0</v>
      </c>
      <c r="BG859" s="113">
        <f>IF($U$859="zákl. přenesená",$N$859,0)</f>
        <v>0</v>
      </c>
      <c r="BH859" s="113">
        <f>IF($U$859="sníž. přenesená",$N$859,0)</f>
        <v>0</v>
      </c>
      <c r="BI859" s="113">
        <f>IF($U$859="nulová",$N$859,0)</f>
        <v>0</v>
      </c>
      <c r="BJ859" s="73" t="s">
        <v>9</v>
      </c>
      <c r="BK859" s="113">
        <f>ROUND($L$859*$K$859,0)</f>
        <v>0</v>
      </c>
      <c r="BL859" s="73" t="s">
        <v>330</v>
      </c>
      <c r="BM859" s="73" t="s">
        <v>1190</v>
      </c>
    </row>
    <row r="860" spans="2:51" s="6" customFormat="1" ht="15.75" customHeight="1">
      <c r="B860" s="114"/>
      <c r="E860" s="115"/>
      <c r="F860" s="261" t="s">
        <v>1186</v>
      </c>
      <c r="G860" s="262"/>
      <c r="H860" s="262"/>
      <c r="I860" s="262"/>
      <c r="K860" s="117">
        <v>120</v>
      </c>
      <c r="S860" s="114"/>
      <c r="T860" s="118"/>
      <c r="AA860" s="119"/>
      <c r="AT860" s="116" t="s">
        <v>263</v>
      </c>
      <c r="AU860" s="116" t="s">
        <v>77</v>
      </c>
      <c r="AV860" s="116" t="s">
        <v>77</v>
      </c>
      <c r="AW860" s="116" t="s">
        <v>209</v>
      </c>
      <c r="AX860" s="116" t="s">
        <v>9</v>
      </c>
      <c r="AY860" s="116" t="s">
        <v>254</v>
      </c>
    </row>
    <row r="861" spans="2:63" s="95" customFormat="1" ht="30.75" customHeight="1">
      <c r="B861" s="96"/>
      <c r="D861" s="103" t="s">
        <v>223</v>
      </c>
      <c r="N861" s="252">
        <f>$BK$861</f>
        <v>0</v>
      </c>
      <c r="O861" s="253"/>
      <c r="P861" s="253"/>
      <c r="Q861" s="253"/>
      <c r="S861" s="96"/>
      <c r="T861" s="99"/>
      <c r="W861" s="100">
        <f>SUM($W$862:$W$865)</f>
        <v>0</v>
      </c>
      <c r="Y861" s="100">
        <f>SUM($Y$862:$Y$865)</f>
        <v>0</v>
      </c>
      <c r="AA861" s="101">
        <f>SUM($AA$862:$AA$865)</f>
        <v>0</v>
      </c>
      <c r="AR861" s="98" t="s">
        <v>77</v>
      </c>
      <c r="AT861" s="98" t="s">
        <v>68</v>
      </c>
      <c r="AU861" s="98" t="s">
        <v>9</v>
      </c>
      <c r="AY861" s="98" t="s">
        <v>254</v>
      </c>
      <c r="BK861" s="102">
        <f>SUM($BK$862:$BK$865)</f>
        <v>0</v>
      </c>
    </row>
    <row r="862" spans="2:65" s="6" customFormat="1" ht="27" customHeight="1">
      <c r="B862" s="21"/>
      <c r="C862" s="104" t="s">
        <v>1191</v>
      </c>
      <c r="D862" s="104" t="s">
        <v>255</v>
      </c>
      <c r="E862" s="105" t="s">
        <v>1192</v>
      </c>
      <c r="F862" s="257" t="s">
        <v>1193</v>
      </c>
      <c r="G862" s="258"/>
      <c r="H862" s="258"/>
      <c r="I862" s="258"/>
      <c r="J862" s="107" t="s">
        <v>281</v>
      </c>
      <c r="K862" s="108">
        <v>120</v>
      </c>
      <c r="L862" s="259"/>
      <c r="M862" s="258"/>
      <c r="N862" s="260">
        <f>ROUND($L$862*$K$862,0)</f>
        <v>0</v>
      </c>
      <c r="O862" s="258"/>
      <c r="P862" s="258"/>
      <c r="Q862" s="258"/>
      <c r="R862" s="106" t="s">
        <v>259</v>
      </c>
      <c r="S862" s="21"/>
      <c r="T862" s="109"/>
      <c r="U862" s="110" t="s">
        <v>39</v>
      </c>
      <c r="X862" s="111">
        <v>0</v>
      </c>
      <c r="Y862" s="111">
        <f>$X$862*$K$862</f>
        <v>0</v>
      </c>
      <c r="Z862" s="111">
        <v>0</v>
      </c>
      <c r="AA862" s="112">
        <f>$Z$862*$K$862</f>
        <v>0</v>
      </c>
      <c r="AR862" s="73" t="s">
        <v>330</v>
      </c>
      <c r="AT862" s="73" t="s">
        <v>255</v>
      </c>
      <c r="AU862" s="73" t="s">
        <v>77</v>
      </c>
      <c r="AY862" s="6" t="s">
        <v>254</v>
      </c>
      <c r="BE862" s="113">
        <f>IF($U$862="základní",$N$862,0)</f>
        <v>0</v>
      </c>
      <c r="BF862" s="113">
        <f>IF($U$862="snížená",$N$862,0)</f>
        <v>0</v>
      </c>
      <c r="BG862" s="113">
        <f>IF($U$862="zákl. přenesená",$N$862,0)</f>
        <v>0</v>
      </c>
      <c r="BH862" s="113">
        <f>IF($U$862="sníž. přenesená",$N$862,0)</f>
        <v>0</v>
      </c>
      <c r="BI862" s="113">
        <f>IF($U$862="nulová",$N$862,0)</f>
        <v>0</v>
      </c>
      <c r="BJ862" s="73" t="s">
        <v>9</v>
      </c>
      <c r="BK862" s="113">
        <f>ROUND($L$862*$K$862,0)</f>
        <v>0</v>
      </c>
      <c r="BL862" s="73" t="s">
        <v>330</v>
      </c>
      <c r="BM862" s="73" t="s">
        <v>1194</v>
      </c>
    </row>
    <row r="863" spans="2:51" s="6" customFormat="1" ht="15.75" customHeight="1">
      <c r="B863" s="114"/>
      <c r="E863" s="115"/>
      <c r="F863" s="261" t="s">
        <v>1186</v>
      </c>
      <c r="G863" s="262"/>
      <c r="H863" s="262"/>
      <c r="I863" s="262"/>
      <c r="K863" s="117">
        <v>120</v>
      </c>
      <c r="S863" s="114"/>
      <c r="T863" s="118"/>
      <c r="AA863" s="119"/>
      <c r="AT863" s="116" t="s">
        <v>263</v>
      </c>
      <c r="AU863" s="116" t="s">
        <v>77</v>
      </c>
      <c r="AV863" s="116" t="s">
        <v>77</v>
      </c>
      <c r="AW863" s="116" t="s">
        <v>209</v>
      </c>
      <c r="AX863" s="116" t="s">
        <v>9</v>
      </c>
      <c r="AY863" s="116" t="s">
        <v>254</v>
      </c>
    </row>
    <row r="864" spans="2:65" s="6" customFormat="1" ht="15.75" customHeight="1">
      <c r="B864" s="21"/>
      <c r="C864" s="104" t="s">
        <v>1195</v>
      </c>
      <c r="D864" s="104" t="s">
        <v>255</v>
      </c>
      <c r="E864" s="105" t="s">
        <v>1196</v>
      </c>
      <c r="F864" s="257" t="s">
        <v>1197</v>
      </c>
      <c r="G864" s="258"/>
      <c r="H864" s="258"/>
      <c r="I864" s="258"/>
      <c r="J864" s="107" t="s">
        <v>281</v>
      </c>
      <c r="K864" s="108">
        <v>120</v>
      </c>
      <c r="L864" s="259"/>
      <c r="M864" s="258"/>
      <c r="N864" s="260">
        <f>ROUND($L$864*$K$864,0)</f>
        <v>0</v>
      </c>
      <c r="O864" s="258"/>
      <c r="P864" s="258"/>
      <c r="Q864" s="258"/>
      <c r="R864" s="106" t="s">
        <v>259</v>
      </c>
      <c r="S864" s="21"/>
      <c r="T864" s="109"/>
      <c r="U864" s="110" t="s">
        <v>39</v>
      </c>
      <c r="X864" s="111">
        <v>0</v>
      </c>
      <c r="Y864" s="111">
        <f>$X$864*$K$864</f>
        <v>0</v>
      </c>
      <c r="Z864" s="111">
        <v>0</v>
      </c>
      <c r="AA864" s="112">
        <f>$Z$864*$K$864</f>
        <v>0</v>
      </c>
      <c r="AR864" s="73" t="s">
        <v>330</v>
      </c>
      <c r="AT864" s="73" t="s">
        <v>255</v>
      </c>
      <c r="AU864" s="73" t="s">
        <v>77</v>
      </c>
      <c r="AY864" s="6" t="s">
        <v>254</v>
      </c>
      <c r="BE864" s="113">
        <f>IF($U$864="základní",$N$864,0)</f>
        <v>0</v>
      </c>
      <c r="BF864" s="113">
        <f>IF($U$864="snížená",$N$864,0)</f>
        <v>0</v>
      </c>
      <c r="BG864" s="113">
        <f>IF($U$864="zákl. přenesená",$N$864,0)</f>
        <v>0</v>
      </c>
      <c r="BH864" s="113">
        <f>IF($U$864="sníž. přenesená",$N$864,0)</f>
        <v>0</v>
      </c>
      <c r="BI864" s="113">
        <f>IF($U$864="nulová",$N$864,0)</f>
        <v>0</v>
      </c>
      <c r="BJ864" s="73" t="s">
        <v>9</v>
      </c>
      <c r="BK864" s="113">
        <f>ROUND($L$864*$K$864,0)</f>
        <v>0</v>
      </c>
      <c r="BL864" s="73" t="s">
        <v>330</v>
      </c>
      <c r="BM864" s="73" t="s">
        <v>1198</v>
      </c>
    </row>
    <row r="865" spans="2:51" s="6" customFormat="1" ht="15.75" customHeight="1">
      <c r="B865" s="114"/>
      <c r="E865" s="115"/>
      <c r="F865" s="261" t="s">
        <v>1186</v>
      </c>
      <c r="G865" s="262"/>
      <c r="H865" s="262"/>
      <c r="I865" s="262"/>
      <c r="K865" s="117">
        <v>120</v>
      </c>
      <c r="S865" s="114"/>
      <c r="T865" s="118"/>
      <c r="AA865" s="119"/>
      <c r="AT865" s="116" t="s">
        <v>263</v>
      </c>
      <c r="AU865" s="116" t="s">
        <v>77</v>
      </c>
      <c r="AV865" s="116" t="s">
        <v>77</v>
      </c>
      <c r="AW865" s="116" t="s">
        <v>209</v>
      </c>
      <c r="AX865" s="116" t="s">
        <v>9</v>
      </c>
      <c r="AY865" s="116" t="s">
        <v>254</v>
      </c>
    </row>
    <row r="866" spans="2:63" s="95" customFormat="1" ht="30.75" customHeight="1">
      <c r="B866" s="96"/>
      <c r="D866" s="103" t="s">
        <v>224</v>
      </c>
      <c r="N866" s="252">
        <f>$BK$866</f>
        <v>0</v>
      </c>
      <c r="O866" s="253"/>
      <c r="P866" s="253"/>
      <c r="Q866" s="253"/>
      <c r="S866" s="96"/>
      <c r="T866" s="99"/>
      <c r="W866" s="100">
        <f>SUM($W$867:$W$881)</f>
        <v>0</v>
      </c>
      <c r="Y866" s="100">
        <f>SUM($Y$867:$Y$881)</f>
        <v>0.2741</v>
      </c>
      <c r="AA866" s="101">
        <f>SUM($AA$867:$AA$881)</f>
        <v>0</v>
      </c>
      <c r="AR866" s="98" t="s">
        <v>77</v>
      </c>
      <c r="AT866" s="98" t="s">
        <v>68</v>
      </c>
      <c r="AU866" s="98" t="s">
        <v>9</v>
      </c>
      <c r="AY866" s="98" t="s">
        <v>254</v>
      </c>
      <c r="BK866" s="102">
        <f>SUM($BK$867:$BK$881)</f>
        <v>0</v>
      </c>
    </row>
    <row r="867" spans="2:65" s="6" customFormat="1" ht="27" customHeight="1">
      <c r="B867" s="21"/>
      <c r="C867" s="104" t="s">
        <v>1199</v>
      </c>
      <c r="D867" s="104" t="s">
        <v>255</v>
      </c>
      <c r="E867" s="105" t="s">
        <v>1200</v>
      </c>
      <c r="F867" s="257" t="s">
        <v>1201</v>
      </c>
      <c r="G867" s="258"/>
      <c r="H867" s="258"/>
      <c r="I867" s="258"/>
      <c r="J867" s="107" t="s">
        <v>338</v>
      </c>
      <c r="K867" s="108">
        <v>267.2</v>
      </c>
      <c r="L867" s="259"/>
      <c r="M867" s="258"/>
      <c r="N867" s="260">
        <f>ROUND($L$867*$K$867,0)</f>
        <v>0</v>
      </c>
      <c r="O867" s="258"/>
      <c r="P867" s="258"/>
      <c r="Q867" s="258"/>
      <c r="R867" s="106"/>
      <c r="S867" s="21"/>
      <c r="T867" s="109"/>
      <c r="U867" s="110" t="s">
        <v>39</v>
      </c>
      <c r="X867" s="111">
        <v>0</v>
      </c>
      <c r="Y867" s="111">
        <f>$X$867*$K$867</f>
        <v>0</v>
      </c>
      <c r="Z867" s="111">
        <v>0</v>
      </c>
      <c r="AA867" s="112">
        <f>$Z$867*$K$867</f>
        <v>0</v>
      </c>
      <c r="AR867" s="73" t="s">
        <v>330</v>
      </c>
      <c r="AT867" s="73" t="s">
        <v>255</v>
      </c>
      <c r="AU867" s="73" t="s">
        <v>77</v>
      </c>
      <c r="AY867" s="6" t="s">
        <v>254</v>
      </c>
      <c r="BE867" s="113">
        <f>IF($U$867="základní",$N$867,0)</f>
        <v>0</v>
      </c>
      <c r="BF867" s="113">
        <f>IF($U$867="snížená",$N$867,0)</f>
        <v>0</v>
      </c>
      <c r="BG867" s="113">
        <f>IF($U$867="zákl. přenesená",$N$867,0)</f>
        <v>0</v>
      </c>
      <c r="BH867" s="113">
        <f>IF($U$867="sníž. přenesená",$N$867,0)</f>
        <v>0</v>
      </c>
      <c r="BI867" s="113">
        <f>IF($U$867="nulová",$N$867,0)</f>
        <v>0</v>
      </c>
      <c r="BJ867" s="73" t="s">
        <v>9</v>
      </c>
      <c r="BK867" s="113">
        <f>ROUND($L$867*$K$867,0)</f>
        <v>0</v>
      </c>
      <c r="BL867" s="73" t="s">
        <v>330</v>
      </c>
      <c r="BM867" s="73" t="s">
        <v>1202</v>
      </c>
    </row>
    <row r="868" spans="2:51" s="6" customFormat="1" ht="15.75" customHeight="1">
      <c r="B868" s="114"/>
      <c r="E868" s="115"/>
      <c r="F868" s="261" t="s">
        <v>1203</v>
      </c>
      <c r="G868" s="262"/>
      <c r="H868" s="262"/>
      <c r="I868" s="262"/>
      <c r="K868" s="117">
        <v>207.2</v>
      </c>
      <c r="S868" s="114"/>
      <c r="T868" s="118"/>
      <c r="AA868" s="119"/>
      <c r="AT868" s="116" t="s">
        <v>263</v>
      </c>
      <c r="AU868" s="116" t="s">
        <v>77</v>
      </c>
      <c r="AV868" s="116" t="s">
        <v>77</v>
      </c>
      <c r="AW868" s="116" t="s">
        <v>209</v>
      </c>
      <c r="AX868" s="116" t="s">
        <v>69</v>
      </c>
      <c r="AY868" s="116" t="s">
        <v>254</v>
      </c>
    </row>
    <row r="869" spans="2:51" s="6" customFormat="1" ht="15.75" customHeight="1">
      <c r="B869" s="114"/>
      <c r="E869" s="116"/>
      <c r="F869" s="261" t="s">
        <v>1204</v>
      </c>
      <c r="G869" s="262"/>
      <c r="H869" s="262"/>
      <c r="I869" s="262"/>
      <c r="K869" s="117">
        <v>60</v>
      </c>
      <c r="S869" s="114"/>
      <c r="T869" s="118"/>
      <c r="AA869" s="119"/>
      <c r="AT869" s="116" t="s">
        <v>263</v>
      </c>
      <c r="AU869" s="116" t="s">
        <v>77</v>
      </c>
      <c r="AV869" s="116" t="s">
        <v>77</v>
      </c>
      <c r="AW869" s="116" t="s">
        <v>209</v>
      </c>
      <c r="AX869" s="116" t="s">
        <v>69</v>
      </c>
      <c r="AY869" s="116" t="s">
        <v>254</v>
      </c>
    </row>
    <row r="870" spans="2:51" s="6" customFormat="1" ht="15.75" customHeight="1">
      <c r="B870" s="120"/>
      <c r="E870" s="121"/>
      <c r="F870" s="263" t="s">
        <v>264</v>
      </c>
      <c r="G870" s="264"/>
      <c r="H870" s="264"/>
      <c r="I870" s="264"/>
      <c r="K870" s="122">
        <v>267.2</v>
      </c>
      <c r="S870" s="120"/>
      <c r="T870" s="123"/>
      <c r="AA870" s="124"/>
      <c r="AT870" s="121" t="s">
        <v>263</v>
      </c>
      <c r="AU870" s="121" t="s">
        <v>77</v>
      </c>
      <c r="AV870" s="121" t="s">
        <v>265</v>
      </c>
      <c r="AW870" s="121" t="s">
        <v>209</v>
      </c>
      <c r="AX870" s="121" t="s">
        <v>9</v>
      </c>
      <c r="AY870" s="121" t="s">
        <v>254</v>
      </c>
    </row>
    <row r="871" spans="2:65" s="6" customFormat="1" ht="27" customHeight="1">
      <c r="B871" s="21"/>
      <c r="C871" s="104" t="s">
        <v>1205</v>
      </c>
      <c r="D871" s="104" t="s">
        <v>255</v>
      </c>
      <c r="E871" s="105" t="s">
        <v>1206</v>
      </c>
      <c r="F871" s="257" t="s">
        <v>1207</v>
      </c>
      <c r="G871" s="258"/>
      <c r="H871" s="258"/>
      <c r="I871" s="258"/>
      <c r="J871" s="107" t="s">
        <v>338</v>
      </c>
      <c r="K871" s="108">
        <v>267.2</v>
      </c>
      <c r="L871" s="259"/>
      <c r="M871" s="258"/>
      <c r="N871" s="260">
        <f>ROUND($L$871*$K$871,0)</f>
        <v>0</v>
      </c>
      <c r="O871" s="258"/>
      <c r="P871" s="258"/>
      <c r="Q871" s="258"/>
      <c r="R871" s="106" t="s">
        <v>259</v>
      </c>
      <c r="S871" s="21"/>
      <c r="T871" s="109"/>
      <c r="U871" s="110" t="s">
        <v>39</v>
      </c>
      <c r="X871" s="111">
        <v>0</v>
      </c>
      <c r="Y871" s="111">
        <f>$X$871*$K$871</f>
        <v>0</v>
      </c>
      <c r="Z871" s="111">
        <v>0</v>
      </c>
      <c r="AA871" s="112">
        <f>$Z$871*$K$871</f>
        <v>0</v>
      </c>
      <c r="AR871" s="73" t="s">
        <v>330</v>
      </c>
      <c r="AT871" s="73" t="s">
        <v>255</v>
      </c>
      <c r="AU871" s="73" t="s">
        <v>77</v>
      </c>
      <c r="AY871" s="6" t="s">
        <v>254</v>
      </c>
      <c r="BE871" s="113">
        <f>IF($U$871="základní",$N$871,0)</f>
        <v>0</v>
      </c>
      <c r="BF871" s="113">
        <f>IF($U$871="snížená",$N$871,0)</f>
        <v>0</v>
      </c>
      <c r="BG871" s="113">
        <f>IF($U$871="zákl. přenesená",$N$871,0)</f>
        <v>0</v>
      </c>
      <c r="BH871" s="113">
        <f>IF($U$871="sníž. přenesená",$N$871,0)</f>
        <v>0</v>
      </c>
      <c r="BI871" s="113">
        <f>IF($U$871="nulová",$N$871,0)</f>
        <v>0</v>
      </c>
      <c r="BJ871" s="73" t="s">
        <v>9</v>
      </c>
      <c r="BK871" s="113">
        <f>ROUND($L$871*$K$871,0)</f>
        <v>0</v>
      </c>
      <c r="BL871" s="73" t="s">
        <v>330</v>
      </c>
      <c r="BM871" s="73" t="s">
        <v>1208</v>
      </c>
    </row>
    <row r="872" spans="2:51" s="6" customFormat="1" ht="15.75" customHeight="1">
      <c r="B872" s="114"/>
      <c r="E872" s="115"/>
      <c r="F872" s="261" t="s">
        <v>1203</v>
      </c>
      <c r="G872" s="262"/>
      <c r="H872" s="262"/>
      <c r="I872" s="262"/>
      <c r="K872" s="117">
        <v>207.2</v>
      </c>
      <c r="S872" s="114"/>
      <c r="T872" s="118"/>
      <c r="AA872" s="119"/>
      <c r="AT872" s="116" t="s">
        <v>263</v>
      </c>
      <c r="AU872" s="116" t="s">
        <v>77</v>
      </c>
      <c r="AV872" s="116" t="s">
        <v>77</v>
      </c>
      <c r="AW872" s="116" t="s">
        <v>209</v>
      </c>
      <c r="AX872" s="116" t="s">
        <v>69</v>
      </c>
      <c r="AY872" s="116" t="s">
        <v>254</v>
      </c>
    </row>
    <row r="873" spans="2:51" s="6" customFormat="1" ht="15.75" customHeight="1">
      <c r="B873" s="114"/>
      <c r="E873" s="116"/>
      <c r="F873" s="261" t="s">
        <v>1204</v>
      </c>
      <c r="G873" s="262"/>
      <c r="H873" s="262"/>
      <c r="I873" s="262"/>
      <c r="K873" s="117">
        <v>60</v>
      </c>
      <c r="S873" s="114"/>
      <c r="T873" s="118"/>
      <c r="AA873" s="119"/>
      <c r="AT873" s="116" t="s">
        <v>263</v>
      </c>
      <c r="AU873" s="116" t="s">
        <v>77</v>
      </c>
      <c r="AV873" s="116" t="s">
        <v>77</v>
      </c>
      <c r="AW873" s="116" t="s">
        <v>209</v>
      </c>
      <c r="AX873" s="116" t="s">
        <v>69</v>
      </c>
      <c r="AY873" s="116" t="s">
        <v>254</v>
      </c>
    </row>
    <row r="874" spans="2:51" s="6" customFormat="1" ht="15.75" customHeight="1">
      <c r="B874" s="120"/>
      <c r="E874" s="121"/>
      <c r="F874" s="263" t="s">
        <v>264</v>
      </c>
      <c r="G874" s="264"/>
      <c r="H874" s="264"/>
      <c r="I874" s="264"/>
      <c r="K874" s="122">
        <v>267.2</v>
      </c>
      <c r="S874" s="120"/>
      <c r="T874" s="123"/>
      <c r="AA874" s="124"/>
      <c r="AT874" s="121" t="s">
        <v>263</v>
      </c>
      <c r="AU874" s="121" t="s">
        <v>77</v>
      </c>
      <c r="AV874" s="121" t="s">
        <v>265</v>
      </c>
      <c r="AW874" s="121" t="s">
        <v>209</v>
      </c>
      <c r="AX874" s="121" t="s">
        <v>9</v>
      </c>
      <c r="AY874" s="121" t="s">
        <v>254</v>
      </c>
    </row>
    <row r="875" spans="2:65" s="6" customFormat="1" ht="15.75" customHeight="1">
      <c r="B875" s="21"/>
      <c r="C875" s="125" t="s">
        <v>1209</v>
      </c>
      <c r="D875" s="125" t="s">
        <v>304</v>
      </c>
      <c r="E875" s="126" t="s">
        <v>1210</v>
      </c>
      <c r="F875" s="265" t="s">
        <v>1211</v>
      </c>
      <c r="G875" s="266"/>
      <c r="H875" s="266"/>
      <c r="I875" s="266"/>
      <c r="J875" s="127" t="s">
        <v>338</v>
      </c>
      <c r="K875" s="128">
        <v>267.2</v>
      </c>
      <c r="L875" s="267"/>
      <c r="M875" s="266"/>
      <c r="N875" s="268">
        <f>ROUND($L$875*$K$875,0)</f>
        <v>0</v>
      </c>
      <c r="O875" s="258"/>
      <c r="P875" s="258"/>
      <c r="Q875" s="258"/>
      <c r="R875" s="106"/>
      <c r="S875" s="21"/>
      <c r="T875" s="109"/>
      <c r="U875" s="110" t="s">
        <v>39</v>
      </c>
      <c r="X875" s="111">
        <v>0.001</v>
      </c>
      <c r="Y875" s="111">
        <f>$X$875*$K$875</f>
        <v>0.2672</v>
      </c>
      <c r="Z875" s="111">
        <v>0</v>
      </c>
      <c r="AA875" s="112">
        <f>$Z$875*$K$875</f>
        <v>0</v>
      </c>
      <c r="AR875" s="73" t="s">
        <v>421</v>
      </c>
      <c r="AT875" s="73" t="s">
        <v>304</v>
      </c>
      <c r="AU875" s="73" t="s">
        <v>77</v>
      </c>
      <c r="AY875" s="6" t="s">
        <v>254</v>
      </c>
      <c r="BE875" s="113">
        <f>IF($U$875="základní",$N$875,0)</f>
        <v>0</v>
      </c>
      <c r="BF875" s="113">
        <f>IF($U$875="snížená",$N$875,0)</f>
        <v>0</v>
      </c>
      <c r="BG875" s="113">
        <f>IF($U$875="zákl. přenesená",$N$875,0)</f>
        <v>0</v>
      </c>
      <c r="BH875" s="113">
        <f>IF($U$875="sníž. přenesená",$N$875,0)</f>
        <v>0</v>
      </c>
      <c r="BI875" s="113">
        <f>IF($U$875="nulová",$N$875,0)</f>
        <v>0</v>
      </c>
      <c r="BJ875" s="73" t="s">
        <v>9</v>
      </c>
      <c r="BK875" s="113">
        <f>ROUND($L$875*$K$875,0)</f>
        <v>0</v>
      </c>
      <c r="BL875" s="73" t="s">
        <v>330</v>
      </c>
      <c r="BM875" s="73" t="s">
        <v>1212</v>
      </c>
    </row>
    <row r="876" spans="2:51" s="6" customFormat="1" ht="15.75" customHeight="1">
      <c r="B876" s="114"/>
      <c r="E876" s="115"/>
      <c r="F876" s="261" t="s">
        <v>1203</v>
      </c>
      <c r="G876" s="262"/>
      <c r="H876" s="262"/>
      <c r="I876" s="262"/>
      <c r="K876" s="117">
        <v>207.2</v>
      </c>
      <c r="S876" s="114"/>
      <c r="T876" s="118"/>
      <c r="AA876" s="119"/>
      <c r="AT876" s="116" t="s">
        <v>263</v>
      </c>
      <c r="AU876" s="116" t="s">
        <v>77</v>
      </c>
      <c r="AV876" s="116" t="s">
        <v>77</v>
      </c>
      <c r="AW876" s="116" t="s">
        <v>209</v>
      </c>
      <c r="AX876" s="116" t="s">
        <v>69</v>
      </c>
      <c r="AY876" s="116" t="s">
        <v>254</v>
      </c>
    </row>
    <row r="877" spans="2:51" s="6" customFormat="1" ht="15.75" customHeight="1">
      <c r="B877" s="114"/>
      <c r="E877" s="116"/>
      <c r="F877" s="261" t="s">
        <v>1204</v>
      </c>
      <c r="G877" s="262"/>
      <c r="H877" s="262"/>
      <c r="I877" s="262"/>
      <c r="K877" s="117">
        <v>60</v>
      </c>
      <c r="S877" s="114"/>
      <c r="T877" s="118"/>
      <c r="AA877" s="119"/>
      <c r="AT877" s="116" t="s">
        <v>263</v>
      </c>
      <c r="AU877" s="116" t="s">
        <v>77</v>
      </c>
      <c r="AV877" s="116" t="s">
        <v>77</v>
      </c>
      <c r="AW877" s="116" t="s">
        <v>209</v>
      </c>
      <c r="AX877" s="116" t="s">
        <v>69</v>
      </c>
      <c r="AY877" s="116" t="s">
        <v>254</v>
      </c>
    </row>
    <row r="878" spans="2:51" s="6" customFormat="1" ht="15.75" customHeight="1">
      <c r="B878" s="120"/>
      <c r="E878" s="121"/>
      <c r="F878" s="263" t="s">
        <v>264</v>
      </c>
      <c r="G878" s="264"/>
      <c r="H878" s="264"/>
      <c r="I878" s="264"/>
      <c r="K878" s="122">
        <v>267.2</v>
      </c>
      <c r="S878" s="120"/>
      <c r="T878" s="123"/>
      <c r="AA878" s="124"/>
      <c r="AT878" s="121" t="s">
        <v>263</v>
      </c>
      <c r="AU878" s="121" t="s">
        <v>77</v>
      </c>
      <c r="AV878" s="121" t="s">
        <v>265</v>
      </c>
      <c r="AW878" s="121" t="s">
        <v>209</v>
      </c>
      <c r="AX878" s="121" t="s">
        <v>9</v>
      </c>
      <c r="AY878" s="121" t="s">
        <v>254</v>
      </c>
    </row>
    <row r="879" spans="2:65" s="6" customFormat="1" ht="27" customHeight="1">
      <c r="B879" s="21"/>
      <c r="C879" s="104" t="s">
        <v>1213</v>
      </c>
      <c r="D879" s="104" t="s">
        <v>255</v>
      </c>
      <c r="E879" s="105" t="s">
        <v>1214</v>
      </c>
      <c r="F879" s="257" t="s">
        <v>1215</v>
      </c>
      <c r="G879" s="258"/>
      <c r="H879" s="258"/>
      <c r="I879" s="258"/>
      <c r="J879" s="107" t="s">
        <v>281</v>
      </c>
      <c r="K879" s="108">
        <v>1</v>
      </c>
      <c r="L879" s="259"/>
      <c r="M879" s="258"/>
      <c r="N879" s="260">
        <f>ROUND($L$879*$K$879,0)</f>
        <v>0</v>
      </c>
      <c r="O879" s="258"/>
      <c r="P879" s="258"/>
      <c r="Q879" s="258"/>
      <c r="R879" s="106"/>
      <c r="S879" s="21"/>
      <c r="T879" s="109"/>
      <c r="U879" s="110" t="s">
        <v>39</v>
      </c>
      <c r="X879" s="111">
        <v>0</v>
      </c>
      <c r="Y879" s="111">
        <f>$X$879*$K$879</f>
        <v>0</v>
      </c>
      <c r="Z879" s="111">
        <v>0</v>
      </c>
      <c r="AA879" s="112">
        <f>$Z$879*$K$879</f>
        <v>0</v>
      </c>
      <c r="AR879" s="73" t="s">
        <v>330</v>
      </c>
      <c r="AT879" s="73" t="s">
        <v>255</v>
      </c>
      <c r="AU879" s="73" t="s">
        <v>77</v>
      </c>
      <c r="AY879" s="6" t="s">
        <v>254</v>
      </c>
      <c r="BE879" s="113">
        <f>IF($U$879="základní",$N$879,0)</f>
        <v>0</v>
      </c>
      <c r="BF879" s="113">
        <f>IF($U$879="snížená",$N$879,0)</f>
        <v>0</v>
      </c>
      <c r="BG879" s="113">
        <f>IF($U$879="zákl. přenesená",$N$879,0)</f>
        <v>0</v>
      </c>
      <c r="BH879" s="113">
        <f>IF($U$879="sníž. přenesená",$N$879,0)</f>
        <v>0</v>
      </c>
      <c r="BI879" s="113">
        <f>IF($U$879="nulová",$N$879,0)</f>
        <v>0</v>
      </c>
      <c r="BJ879" s="73" t="s">
        <v>9</v>
      </c>
      <c r="BK879" s="113">
        <f>ROUND($L$879*$K$879,0)</f>
        <v>0</v>
      </c>
      <c r="BL879" s="73" t="s">
        <v>330</v>
      </c>
      <c r="BM879" s="73" t="s">
        <v>1216</v>
      </c>
    </row>
    <row r="880" spans="2:51" s="6" customFormat="1" ht="15.75" customHeight="1">
      <c r="B880" s="114"/>
      <c r="E880" s="115"/>
      <c r="F880" s="261" t="s">
        <v>1217</v>
      </c>
      <c r="G880" s="262"/>
      <c r="H880" s="262"/>
      <c r="I880" s="262"/>
      <c r="K880" s="117">
        <v>1</v>
      </c>
      <c r="S880" s="114"/>
      <c r="T880" s="118"/>
      <c r="AA880" s="119"/>
      <c r="AT880" s="116" t="s">
        <v>263</v>
      </c>
      <c r="AU880" s="116" t="s">
        <v>77</v>
      </c>
      <c r="AV880" s="116" t="s">
        <v>77</v>
      </c>
      <c r="AW880" s="116" t="s">
        <v>209</v>
      </c>
      <c r="AX880" s="116" t="s">
        <v>9</v>
      </c>
      <c r="AY880" s="116" t="s">
        <v>254</v>
      </c>
    </row>
    <row r="881" spans="2:65" s="6" customFormat="1" ht="15.75" customHeight="1">
      <c r="B881" s="21"/>
      <c r="C881" s="125" t="s">
        <v>1218</v>
      </c>
      <c r="D881" s="125" t="s">
        <v>304</v>
      </c>
      <c r="E881" s="126" t="s">
        <v>1219</v>
      </c>
      <c r="F881" s="265" t="s">
        <v>1220</v>
      </c>
      <c r="G881" s="266"/>
      <c r="H881" s="266"/>
      <c r="I881" s="266"/>
      <c r="J881" s="127" t="s">
        <v>281</v>
      </c>
      <c r="K881" s="128">
        <v>1</v>
      </c>
      <c r="L881" s="267"/>
      <c r="M881" s="266"/>
      <c r="N881" s="268">
        <f>ROUND($L$881*$K$881,0)</f>
        <v>0</v>
      </c>
      <c r="O881" s="258"/>
      <c r="P881" s="258"/>
      <c r="Q881" s="258"/>
      <c r="R881" s="106"/>
      <c r="S881" s="21"/>
      <c r="T881" s="109"/>
      <c r="U881" s="110" t="s">
        <v>39</v>
      </c>
      <c r="X881" s="111">
        <v>0.0069</v>
      </c>
      <c r="Y881" s="111">
        <f>$X$881*$K$881</f>
        <v>0.0069</v>
      </c>
      <c r="Z881" s="111">
        <v>0</v>
      </c>
      <c r="AA881" s="112">
        <f>$Z$881*$K$881</f>
        <v>0</v>
      </c>
      <c r="AR881" s="73" t="s">
        <v>421</v>
      </c>
      <c r="AT881" s="73" t="s">
        <v>304</v>
      </c>
      <c r="AU881" s="73" t="s">
        <v>77</v>
      </c>
      <c r="AY881" s="6" t="s">
        <v>254</v>
      </c>
      <c r="BE881" s="113">
        <f>IF($U$881="základní",$N$881,0)</f>
        <v>0</v>
      </c>
      <c r="BF881" s="113">
        <f>IF($U$881="snížená",$N$881,0)</f>
        <v>0</v>
      </c>
      <c r="BG881" s="113">
        <f>IF($U$881="zákl. přenesená",$N$881,0)</f>
        <v>0</v>
      </c>
      <c r="BH881" s="113">
        <f>IF($U$881="sníž. přenesená",$N$881,0)</f>
        <v>0</v>
      </c>
      <c r="BI881" s="113">
        <f>IF($U$881="nulová",$N$881,0)</f>
        <v>0</v>
      </c>
      <c r="BJ881" s="73" t="s">
        <v>9</v>
      </c>
      <c r="BK881" s="113">
        <f>ROUND($L$881*$K$881,0)</f>
        <v>0</v>
      </c>
      <c r="BL881" s="73" t="s">
        <v>330</v>
      </c>
      <c r="BM881" s="73" t="s">
        <v>1221</v>
      </c>
    </row>
    <row r="882" spans="2:63" s="95" customFormat="1" ht="30.75" customHeight="1">
      <c r="B882" s="96"/>
      <c r="D882" s="103" t="s">
        <v>225</v>
      </c>
      <c r="N882" s="252">
        <f>$BK$882</f>
        <v>0</v>
      </c>
      <c r="O882" s="253"/>
      <c r="P882" s="253"/>
      <c r="Q882" s="253"/>
      <c r="S882" s="96"/>
      <c r="T882" s="99"/>
      <c r="W882" s="100">
        <f>SUM($W$883:$W$884)</f>
        <v>0</v>
      </c>
      <c r="Y882" s="100">
        <f>SUM($Y$883:$Y$884)</f>
        <v>0</v>
      </c>
      <c r="AA882" s="101">
        <f>SUM($AA$883:$AA$884)</f>
        <v>0</v>
      </c>
      <c r="AR882" s="98" t="s">
        <v>77</v>
      </c>
      <c r="AT882" s="98" t="s">
        <v>68</v>
      </c>
      <c r="AU882" s="98" t="s">
        <v>9</v>
      </c>
      <c r="AY882" s="98" t="s">
        <v>254</v>
      </c>
      <c r="BK882" s="102">
        <f>SUM($BK$883:$BK$884)</f>
        <v>0</v>
      </c>
    </row>
    <row r="883" spans="2:65" s="6" customFormat="1" ht="27" customHeight="1">
      <c r="B883" s="21"/>
      <c r="C883" s="107" t="s">
        <v>1222</v>
      </c>
      <c r="D883" s="107" t="s">
        <v>255</v>
      </c>
      <c r="E883" s="105" t="s">
        <v>1223</v>
      </c>
      <c r="F883" s="257" t="s">
        <v>1224</v>
      </c>
      <c r="G883" s="258"/>
      <c r="H883" s="258"/>
      <c r="I883" s="258"/>
      <c r="J883" s="107" t="s">
        <v>281</v>
      </c>
      <c r="K883" s="108">
        <v>3</v>
      </c>
      <c r="L883" s="259"/>
      <c r="M883" s="258"/>
      <c r="N883" s="260">
        <f>ROUND($L$883*$K$883,0)</f>
        <v>0</v>
      </c>
      <c r="O883" s="258"/>
      <c r="P883" s="258"/>
      <c r="Q883" s="258"/>
      <c r="R883" s="106"/>
      <c r="S883" s="21"/>
      <c r="T883" s="109"/>
      <c r="U883" s="110" t="s">
        <v>39</v>
      </c>
      <c r="X883" s="111">
        <v>0</v>
      </c>
      <c r="Y883" s="111">
        <f>$X$883*$K$883</f>
        <v>0</v>
      </c>
      <c r="Z883" s="111">
        <v>0</v>
      </c>
      <c r="AA883" s="112">
        <f>$Z$883*$K$883</f>
        <v>0</v>
      </c>
      <c r="AR883" s="73" t="s">
        <v>330</v>
      </c>
      <c r="AT883" s="73" t="s">
        <v>255</v>
      </c>
      <c r="AU883" s="73" t="s">
        <v>77</v>
      </c>
      <c r="AY883" s="73" t="s">
        <v>254</v>
      </c>
      <c r="BE883" s="113">
        <f>IF($U$883="základní",$N$883,0)</f>
        <v>0</v>
      </c>
      <c r="BF883" s="113">
        <f>IF($U$883="snížená",$N$883,0)</f>
        <v>0</v>
      </c>
      <c r="BG883" s="113">
        <f>IF($U$883="zákl. přenesená",$N$883,0)</f>
        <v>0</v>
      </c>
      <c r="BH883" s="113">
        <f>IF($U$883="sníž. přenesená",$N$883,0)</f>
        <v>0</v>
      </c>
      <c r="BI883" s="113">
        <f>IF($U$883="nulová",$N$883,0)</f>
        <v>0</v>
      </c>
      <c r="BJ883" s="73" t="s">
        <v>9</v>
      </c>
      <c r="BK883" s="113">
        <f>ROUND($L$883*$K$883,0)</f>
        <v>0</v>
      </c>
      <c r="BL883" s="73" t="s">
        <v>330</v>
      </c>
      <c r="BM883" s="73" t="s">
        <v>1225</v>
      </c>
    </row>
    <row r="884" spans="2:51" s="6" customFormat="1" ht="15.75" customHeight="1">
      <c r="B884" s="114"/>
      <c r="E884" s="115"/>
      <c r="F884" s="261" t="s">
        <v>1226</v>
      </c>
      <c r="G884" s="262"/>
      <c r="H884" s="262"/>
      <c r="I884" s="262"/>
      <c r="K884" s="117">
        <v>3</v>
      </c>
      <c r="S884" s="114"/>
      <c r="T884" s="118"/>
      <c r="AA884" s="119"/>
      <c r="AT884" s="116" t="s">
        <v>263</v>
      </c>
      <c r="AU884" s="116" t="s">
        <v>77</v>
      </c>
      <c r="AV884" s="116" t="s">
        <v>77</v>
      </c>
      <c r="AW884" s="116" t="s">
        <v>209</v>
      </c>
      <c r="AX884" s="116" t="s">
        <v>9</v>
      </c>
      <c r="AY884" s="116" t="s">
        <v>254</v>
      </c>
    </row>
    <row r="885" spans="2:63" s="95" customFormat="1" ht="30.75" customHeight="1">
      <c r="B885" s="96"/>
      <c r="D885" s="103" t="s">
        <v>226</v>
      </c>
      <c r="N885" s="252">
        <f>$BK$885</f>
        <v>0</v>
      </c>
      <c r="O885" s="253"/>
      <c r="P885" s="253"/>
      <c r="Q885" s="253"/>
      <c r="S885" s="96"/>
      <c r="T885" s="99"/>
      <c r="W885" s="100">
        <f>SUM($W$886:$W$887)</f>
        <v>0</v>
      </c>
      <c r="Y885" s="100">
        <f>SUM($Y$886:$Y$887)</f>
        <v>0</v>
      </c>
      <c r="AA885" s="101">
        <f>SUM($AA$886:$AA$887)</f>
        <v>0</v>
      </c>
      <c r="AR885" s="98" t="s">
        <v>77</v>
      </c>
      <c r="AT885" s="98" t="s">
        <v>68</v>
      </c>
      <c r="AU885" s="98" t="s">
        <v>9</v>
      </c>
      <c r="AY885" s="98" t="s">
        <v>254</v>
      </c>
      <c r="BK885" s="102">
        <f>SUM($BK$886:$BK$887)</f>
        <v>0</v>
      </c>
    </row>
    <row r="886" spans="2:65" s="6" customFormat="1" ht="27" customHeight="1">
      <c r="B886" s="21"/>
      <c r="C886" s="104" t="s">
        <v>1227</v>
      </c>
      <c r="D886" s="104" t="s">
        <v>255</v>
      </c>
      <c r="E886" s="105" t="s">
        <v>1228</v>
      </c>
      <c r="F886" s="257" t="s">
        <v>1229</v>
      </c>
      <c r="G886" s="258"/>
      <c r="H886" s="258"/>
      <c r="I886" s="258"/>
      <c r="J886" s="107" t="s">
        <v>281</v>
      </c>
      <c r="K886" s="108">
        <v>4</v>
      </c>
      <c r="L886" s="259"/>
      <c r="M886" s="258"/>
      <c r="N886" s="260">
        <f>ROUND($L$886*$K$886,0)</f>
        <v>0</v>
      </c>
      <c r="O886" s="258"/>
      <c r="P886" s="258"/>
      <c r="Q886" s="258"/>
      <c r="R886" s="106"/>
      <c r="S886" s="21"/>
      <c r="T886" s="109"/>
      <c r="U886" s="110" t="s">
        <v>39</v>
      </c>
      <c r="X886" s="111">
        <v>0</v>
      </c>
      <c r="Y886" s="111">
        <f>$X$886*$K$886</f>
        <v>0</v>
      </c>
      <c r="Z886" s="111">
        <v>0</v>
      </c>
      <c r="AA886" s="112">
        <f>$Z$886*$K$886</f>
        <v>0</v>
      </c>
      <c r="AR886" s="73" t="s">
        <v>330</v>
      </c>
      <c r="AT886" s="73" t="s">
        <v>255</v>
      </c>
      <c r="AU886" s="73" t="s">
        <v>77</v>
      </c>
      <c r="AY886" s="6" t="s">
        <v>254</v>
      </c>
      <c r="BE886" s="113">
        <f>IF($U$886="základní",$N$886,0)</f>
        <v>0</v>
      </c>
      <c r="BF886" s="113">
        <f>IF($U$886="snížená",$N$886,0)</f>
        <v>0</v>
      </c>
      <c r="BG886" s="113">
        <f>IF($U$886="zákl. přenesená",$N$886,0)</f>
        <v>0</v>
      </c>
      <c r="BH886" s="113">
        <f>IF($U$886="sníž. přenesená",$N$886,0)</f>
        <v>0</v>
      </c>
      <c r="BI886" s="113">
        <f>IF($U$886="nulová",$N$886,0)</f>
        <v>0</v>
      </c>
      <c r="BJ886" s="73" t="s">
        <v>9</v>
      </c>
      <c r="BK886" s="113">
        <f>ROUND($L$886*$K$886,0)</f>
        <v>0</v>
      </c>
      <c r="BL886" s="73" t="s">
        <v>330</v>
      </c>
      <c r="BM886" s="73" t="s">
        <v>1230</v>
      </c>
    </row>
    <row r="887" spans="2:51" s="6" customFormat="1" ht="15.75" customHeight="1">
      <c r="B887" s="114"/>
      <c r="E887" s="115"/>
      <c r="F887" s="261" t="s">
        <v>1231</v>
      </c>
      <c r="G887" s="262"/>
      <c r="H887" s="262"/>
      <c r="I887" s="262"/>
      <c r="K887" s="117">
        <v>4</v>
      </c>
      <c r="S887" s="114"/>
      <c r="T887" s="118"/>
      <c r="AA887" s="119"/>
      <c r="AT887" s="116" t="s">
        <v>263</v>
      </c>
      <c r="AU887" s="116" t="s">
        <v>77</v>
      </c>
      <c r="AV887" s="116" t="s">
        <v>77</v>
      </c>
      <c r="AW887" s="116" t="s">
        <v>209</v>
      </c>
      <c r="AX887" s="116" t="s">
        <v>9</v>
      </c>
      <c r="AY887" s="116" t="s">
        <v>254</v>
      </c>
    </row>
    <row r="888" spans="2:63" s="95" customFormat="1" ht="30.75" customHeight="1">
      <c r="B888" s="96"/>
      <c r="D888" s="103" t="s">
        <v>227</v>
      </c>
      <c r="N888" s="252">
        <f>$BK$888</f>
        <v>0</v>
      </c>
      <c r="O888" s="253"/>
      <c r="P888" s="253"/>
      <c r="Q888" s="253"/>
      <c r="S888" s="96"/>
      <c r="T888" s="99"/>
      <c r="W888" s="100">
        <f>SUM($W$889:$W$890)</f>
        <v>0</v>
      </c>
      <c r="Y888" s="100">
        <f>SUM($Y$889:$Y$890)</f>
        <v>0</v>
      </c>
      <c r="AA888" s="101">
        <f>SUM($AA$889:$AA$890)</f>
        <v>0</v>
      </c>
      <c r="AR888" s="98" t="s">
        <v>77</v>
      </c>
      <c r="AT888" s="98" t="s">
        <v>68</v>
      </c>
      <c r="AU888" s="98" t="s">
        <v>9</v>
      </c>
      <c r="AY888" s="98" t="s">
        <v>254</v>
      </c>
      <c r="BK888" s="102">
        <f>SUM($BK$889:$BK$890)</f>
        <v>0</v>
      </c>
    </row>
    <row r="889" spans="2:65" s="6" customFormat="1" ht="27" customHeight="1">
      <c r="B889" s="21"/>
      <c r="C889" s="104" t="s">
        <v>1232</v>
      </c>
      <c r="D889" s="104" t="s">
        <v>255</v>
      </c>
      <c r="E889" s="105" t="s">
        <v>1233</v>
      </c>
      <c r="F889" s="257" t="s">
        <v>1234</v>
      </c>
      <c r="G889" s="258"/>
      <c r="H889" s="258"/>
      <c r="I889" s="258"/>
      <c r="J889" s="107" t="s">
        <v>281</v>
      </c>
      <c r="K889" s="108">
        <v>3</v>
      </c>
      <c r="L889" s="259"/>
      <c r="M889" s="258"/>
      <c r="N889" s="260">
        <f>ROUND($L$889*$K$889,0)</f>
        <v>0</v>
      </c>
      <c r="O889" s="258"/>
      <c r="P889" s="258"/>
      <c r="Q889" s="258"/>
      <c r="R889" s="106"/>
      <c r="S889" s="21"/>
      <c r="T889" s="109"/>
      <c r="U889" s="110" t="s">
        <v>39</v>
      </c>
      <c r="X889" s="111">
        <v>0</v>
      </c>
      <c r="Y889" s="111">
        <f>$X$889*$K$889</f>
        <v>0</v>
      </c>
      <c r="Z889" s="111">
        <v>0</v>
      </c>
      <c r="AA889" s="112">
        <f>$Z$889*$K$889</f>
        <v>0</v>
      </c>
      <c r="AR889" s="73" t="s">
        <v>330</v>
      </c>
      <c r="AT889" s="73" t="s">
        <v>255</v>
      </c>
      <c r="AU889" s="73" t="s">
        <v>77</v>
      </c>
      <c r="AY889" s="6" t="s">
        <v>254</v>
      </c>
      <c r="BE889" s="113">
        <f>IF($U$889="základní",$N$889,0)</f>
        <v>0</v>
      </c>
      <c r="BF889" s="113">
        <f>IF($U$889="snížená",$N$889,0)</f>
        <v>0</v>
      </c>
      <c r="BG889" s="113">
        <f>IF($U$889="zákl. přenesená",$N$889,0)</f>
        <v>0</v>
      </c>
      <c r="BH889" s="113">
        <f>IF($U$889="sníž. přenesená",$N$889,0)</f>
        <v>0</v>
      </c>
      <c r="BI889" s="113">
        <f>IF($U$889="nulová",$N$889,0)</f>
        <v>0</v>
      </c>
      <c r="BJ889" s="73" t="s">
        <v>9</v>
      </c>
      <c r="BK889" s="113">
        <f>ROUND($L$889*$K$889,0)</f>
        <v>0</v>
      </c>
      <c r="BL889" s="73" t="s">
        <v>330</v>
      </c>
      <c r="BM889" s="73" t="s">
        <v>1235</v>
      </c>
    </row>
    <row r="890" spans="2:51" s="6" customFormat="1" ht="15.75" customHeight="1">
      <c r="B890" s="114"/>
      <c r="E890" s="115"/>
      <c r="F890" s="261" t="s">
        <v>1236</v>
      </c>
      <c r="G890" s="262"/>
      <c r="H890" s="262"/>
      <c r="I890" s="262"/>
      <c r="K890" s="117">
        <v>3</v>
      </c>
      <c r="S890" s="114"/>
      <c r="T890" s="118"/>
      <c r="AA890" s="119"/>
      <c r="AT890" s="116" t="s">
        <v>263</v>
      </c>
      <c r="AU890" s="116" t="s">
        <v>77</v>
      </c>
      <c r="AV890" s="116" t="s">
        <v>77</v>
      </c>
      <c r="AW890" s="116" t="s">
        <v>209</v>
      </c>
      <c r="AX890" s="116" t="s">
        <v>9</v>
      </c>
      <c r="AY890" s="116" t="s">
        <v>254</v>
      </c>
    </row>
    <row r="891" spans="2:63" s="95" customFormat="1" ht="30.75" customHeight="1">
      <c r="B891" s="96"/>
      <c r="D891" s="103" t="s">
        <v>228</v>
      </c>
      <c r="N891" s="252">
        <f>$BK$891</f>
        <v>0</v>
      </c>
      <c r="O891" s="253"/>
      <c r="P891" s="253"/>
      <c r="Q891" s="253"/>
      <c r="S891" s="96"/>
      <c r="T891" s="99"/>
      <c r="W891" s="100">
        <f>SUM($W$892:$W$910)</f>
        <v>0</v>
      </c>
      <c r="Y891" s="100">
        <f>SUM($Y$892:$Y$910)</f>
        <v>1.3636832616580001</v>
      </c>
      <c r="AA891" s="101">
        <f>SUM($AA$892:$AA$910)</f>
        <v>0</v>
      </c>
      <c r="AR891" s="98" t="s">
        <v>77</v>
      </c>
      <c r="AT891" s="98" t="s">
        <v>68</v>
      </c>
      <c r="AU891" s="98" t="s">
        <v>9</v>
      </c>
      <c r="AY891" s="98" t="s">
        <v>254</v>
      </c>
      <c r="BK891" s="102">
        <f>SUM($BK$892:$BK$910)</f>
        <v>0</v>
      </c>
    </row>
    <row r="892" spans="2:65" s="6" customFormat="1" ht="27" customHeight="1">
      <c r="B892" s="21"/>
      <c r="C892" s="104" t="s">
        <v>1237</v>
      </c>
      <c r="D892" s="104" t="s">
        <v>255</v>
      </c>
      <c r="E892" s="105" t="s">
        <v>1238</v>
      </c>
      <c r="F892" s="257" t="s">
        <v>1239</v>
      </c>
      <c r="G892" s="258"/>
      <c r="H892" s="258"/>
      <c r="I892" s="258"/>
      <c r="J892" s="107" t="s">
        <v>258</v>
      </c>
      <c r="K892" s="108">
        <v>73.889</v>
      </c>
      <c r="L892" s="259"/>
      <c r="M892" s="258"/>
      <c r="N892" s="260">
        <f>ROUND($L$892*$K$892,0)</f>
        <v>0</v>
      </c>
      <c r="O892" s="258"/>
      <c r="P892" s="258"/>
      <c r="Q892" s="258"/>
      <c r="R892" s="106" t="s">
        <v>259</v>
      </c>
      <c r="S892" s="21"/>
      <c r="T892" s="109"/>
      <c r="U892" s="110" t="s">
        <v>39</v>
      </c>
      <c r="X892" s="111">
        <v>0</v>
      </c>
      <c r="Y892" s="111">
        <f>$X$892*$K$892</f>
        <v>0</v>
      </c>
      <c r="Z892" s="111">
        <v>0</v>
      </c>
      <c r="AA892" s="112">
        <f>$Z$892*$K$892</f>
        <v>0</v>
      </c>
      <c r="AR892" s="73" t="s">
        <v>330</v>
      </c>
      <c r="AT892" s="73" t="s">
        <v>255</v>
      </c>
      <c r="AU892" s="73" t="s">
        <v>77</v>
      </c>
      <c r="AY892" s="6" t="s">
        <v>254</v>
      </c>
      <c r="BE892" s="113">
        <f>IF($U$892="základní",$N$892,0)</f>
        <v>0</v>
      </c>
      <c r="BF892" s="113">
        <f>IF($U$892="snížená",$N$892,0)</f>
        <v>0</v>
      </c>
      <c r="BG892" s="113">
        <f>IF($U$892="zákl. přenesená",$N$892,0)</f>
        <v>0</v>
      </c>
      <c r="BH892" s="113">
        <f>IF($U$892="sníž. přenesená",$N$892,0)</f>
        <v>0</v>
      </c>
      <c r="BI892" s="113">
        <f>IF($U$892="nulová",$N$892,0)</f>
        <v>0</v>
      </c>
      <c r="BJ892" s="73" t="s">
        <v>9</v>
      </c>
      <c r="BK892" s="113">
        <f>ROUND($L$892*$K$892,0)</f>
        <v>0</v>
      </c>
      <c r="BL892" s="73" t="s">
        <v>330</v>
      </c>
      <c r="BM892" s="73" t="s">
        <v>1240</v>
      </c>
    </row>
    <row r="893" spans="2:51" s="6" customFormat="1" ht="15.75" customHeight="1">
      <c r="B893" s="114"/>
      <c r="E893" s="115"/>
      <c r="F893" s="261" t="s">
        <v>1241</v>
      </c>
      <c r="G893" s="262"/>
      <c r="H893" s="262"/>
      <c r="I893" s="262"/>
      <c r="K893" s="117">
        <v>51.82</v>
      </c>
      <c r="S893" s="114"/>
      <c r="T893" s="118"/>
      <c r="AA893" s="119"/>
      <c r="AT893" s="116" t="s">
        <v>263</v>
      </c>
      <c r="AU893" s="116" t="s">
        <v>77</v>
      </c>
      <c r="AV893" s="116" t="s">
        <v>77</v>
      </c>
      <c r="AW893" s="116" t="s">
        <v>209</v>
      </c>
      <c r="AX893" s="116" t="s">
        <v>69</v>
      </c>
      <c r="AY893" s="116" t="s">
        <v>254</v>
      </c>
    </row>
    <row r="894" spans="2:51" s="6" customFormat="1" ht="15.75" customHeight="1">
      <c r="B894" s="114"/>
      <c r="E894" s="116"/>
      <c r="F894" s="261" t="s">
        <v>1242</v>
      </c>
      <c r="G894" s="262"/>
      <c r="H894" s="262"/>
      <c r="I894" s="262"/>
      <c r="K894" s="117">
        <v>15.733</v>
      </c>
      <c r="S894" s="114"/>
      <c r="T894" s="118"/>
      <c r="AA894" s="119"/>
      <c r="AT894" s="116" t="s">
        <v>263</v>
      </c>
      <c r="AU894" s="116" t="s">
        <v>77</v>
      </c>
      <c r="AV894" s="116" t="s">
        <v>77</v>
      </c>
      <c r="AW894" s="116" t="s">
        <v>209</v>
      </c>
      <c r="AX894" s="116" t="s">
        <v>69</v>
      </c>
      <c r="AY894" s="116" t="s">
        <v>254</v>
      </c>
    </row>
    <row r="895" spans="2:51" s="6" customFormat="1" ht="15.75" customHeight="1">
      <c r="B895" s="120"/>
      <c r="E895" s="121"/>
      <c r="F895" s="263" t="s">
        <v>1112</v>
      </c>
      <c r="G895" s="264"/>
      <c r="H895" s="264"/>
      <c r="I895" s="264"/>
      <c r="K895" s="122">
        <v>67.553</v>
      </c>
      <c r="S895" s="120"/>
      <c r="T895" s="123"/>
      <c r="AA895" s="124"/>
      <c r="AT895" s="121" t="s">
        <v>263</v>
      </c>
      <c r="AU895" s="121" t="s">
        <v>77</v>
      </c>
      <c r="AV895" s="121" t="s">
        <v>265</v>
      </c>
      <c r="AW895" s="121" t="s">
        <v>209</v>
      </c>
      <c r="AX895" s="121" t="s">
        <v>69</v>
      </c>
      <c r="AY895" s="121" t="s">
        <v>254</v>
      </c>
    </row>
    <row r="896" spans="2:51" s="6" customFormat="1" ht="15.75" customHeight="1">
      <c r="B896" s="114"/>
      <c r="E896" s="116"/>
      <c r="F896" s="261" t="s">
        <v>1243</v>
      </c>
      <c r="G896" s="262"/>
      <c r="H896" s="262"/>
      <c r="I896" s="262"/>
      <c r="K896" s="117">
        <v>5.013</v>
      </c>
      <c r="S896" s="114"/>
      <c r="T896" s="118"/>
      <c r="AA896" s="119"/>
      <c r="AT896" s="116" t="s">
        <v>263</v>
      </c>
      <c r="AU896" s="116" t="s">
        <v>77</v>
      </c>
      <c r="AV896" s="116" t="s">
        <v>77</v>
      </c>
      <c r="AW896" s="116" t="s">
        <v>209</v>
      </c>
      <c r="AX896" s="116" t="s">
        <v>69</v>
      </c>
      <c r="AY896" s="116" t="s">
        <v>254</v>
      </c>
    </row>
    <row r="897" spans="2:51" s="6" customFormat="1" ht="15.75" customHeight="1">
      <c r="B897" s="114"/>
      <c r="E897" s="116"/>
      <c r="F897" s="261" t="s">
        <v>1244</v>
      </c>
      <c r="G897" s="262"/>
      <c r="H897" s="262"/>
      <c r="I897" s="262"/>
      <c r="K897" s="117">
        <v>1.323</v>
      </c>
      <c r="S897" s="114"/>
      <c r="T897" s="118"/>
      <c r="AA897" s="119"/>
      <c r="AT897" s="116" t="s">
        <v>263</v>
      </c>
      <c r="AU897" s="116" t="s">
        <v>77</v>
      </c>
      <c r="AV897" s="116" t="s">
        <v>77</v>
      </c>
      <c r="AW897" s="116" t="s">
        <v>209</v>
      </c>
      <c r="AX897" s="116" t="s">
        <v>69</v>
      </c>
      <c r="AY897" s="116" t="s">
        <v>254</v>
      </c>
    </row>
    <row r="898" spans="2:51" s="6" customFormat="1" ht="15.75" customHeight="1">
      <c r="B898" s="120"/>
      <c r="E898" s="121"/>
      <c r="F898" s="263" t="s">
        <v>1114</v>
      </c>
      <c r="G898" s="264"/>
      <c r="H898" s="264"/>
      <c r="I898" s="264"/>
      <c r="K898" s="122">
        <v>6.336</v>
      </c>
      <c r="S898" s="120"/>
      <c r="T898" s="123"/>
      <c r="AA898" s="124"/>
      <c r="AT898" s="121" t="s">
        <v>263</v>
      </c>
      <c r="AU898" s="121" t="s">
        <v>77</v>
      </c>
      <c r="AV898" s="121" t="s">
        <v>265</v>
      </c>
      <c r="AW898" s="121" t="s">
        <v>209</v>
      </c>
      <c r="AX898" s="121" t="s">
        <v>69</v>
      </c>
      <c r="AY898" s="121" t="s">
        <v>254</v>
      </c>
    </row>
    <row r="899" spans="2:51" s="6" customFormat="1" ht="15.75" customHeight="1">
      <c r="B899" s="129"/>
      <c r="E899" s="130" t="s">
        <v>193</v>
      </c>
      <c r="F899" s="269" t="s">
        <v>1245</v>
      </c>
      <c r="G899" s="270"/>
      <c r="H899" s="270"/>
      <c r="I899" s="270"/>
      <c r="K899" s="131">
        <v>73.889</v>
      </c>
      <c r="S899" s="129"/>
      <c r="T899" s="132"/>
      <c r="AA899" s="133"/>
      <c r="AT899" s="130" t="s">
        <v>263</v>
      </c>
      <c r="AU899" s="130" t="s">
        <v>77</v>
      </c>
      <c r="AV899" s="130" t="s">
        <v>260</v>
      </c>
      <c r="AW899" s="130" t="s">
        <v>209</v>
      </c>
      <c r="AX899" s="130" t="s">
        <v>9</v>
      </c>
      <c r="AY899" s="130" t="s">
        <v>254</v>
      </c>
    </row>
    <row r="900" spans="2:65" s="6" customFormat="1" ht="27" customHeight="1">
      <c r="B900" s="21"/>
      <c r="C900" s="104" t="s">
        <v>1246</v>
      </c>
      <c r="D900" s="104" t="s">
        <v>255</v>
      </c>
      <c r="E900" s="105" t="s">
        <v>1247</v>
      </c>
      <c r="F900" s="257" t="s">
        <v>1248</v>
      </c>
      <c r="G900" s="258"/>
      <c r="H900" s="258"/>
      <c r="I900" s="258"/>
      <c r="J900" s="107" t="s">
        <v>268</v>
      </c>
      <c r="K900" s="108">
        <v>1.626</v>
      </c>
      <c r="L900" s="259"/>
      <c r="M900" s="258"/>
      <c r="N900" s="260">
        <f>ROUND($L$900*$K$900,0)</f>
        <v>0</v>
      </c>
      <c r="O900" s="258"/>
      <c r="P900" s="258"/>
      <c r="Q900" s="258"/>
      <c r="R900" s="106" t="s">
        <v>259</v>
      </c>
      <c r="S900" s="21"/>
      <c r="T900" s="109"/>
      <c r="U900" s="110" t="s">
        <v>39</v>
      </c>
      <c r="X900" s="111">
        <v>0.024308033</v>
      </c>
      <c r="Y900" s="111">
        <f>$X$900*$K$900</f>
        <v>0.039524861657999996</v>
      </c>
      <c r="Z900" s="111">
        <v>0</v>
      </c>
      <c r="AA900" s="112">
        <f>$Z$900*$K$900</f>
        <v>0</v>
      </c>
      <c r="AR900" s="73" t="s">
        <v>330</v>
      </c>
      <c r="AT900" s="73" t="s">
        <v>255</v>
      </c>
      <c r="AU900" s="73" t="s">
        <v>77</v>
      </c>
      <c r="AY900" s="6" t="s">
        <v>254</v>
      </c>
      <c r="BE900" s="113">
        <f>IF($U$900="základní",$N$900,0)</f>
        <v>0</v>
      </c>
      <c r="BF900" s="113">
        <f>IF($U$900="snížená",$N$900,0)</f>
        <v>0</v>
      </c>
      <c r="BG900" s="113">
        <f>IF($U$900="zákl. přenesená",$N$900,0)</f>
        <v>0</v>
      </c>
      <c r="BH900" s="113">
        <f>IF($U$900="sníž. přenesená",$N$900,0)</f>
        <v>0</v>
      </c>
      <c r="BI900" s="113">
        <f>IF($U$900="nulová",$N$900,0)</f>
        <v>0</v>
      </c>
      <c r="BJ900" s="73" t="s">
        <v>9</v>
      </c>
      <c r="BK900" s="113">
        <f>ROUND($L$900*$K$900,0)</f>
        <v>0</v>
      </c>
      <c r="BL900" s="73" t="s">
        <v>330</v>
      </c>
      <c r="BM900" s="73" t="s">
        <v>1249</v>
      </c>
    </row>
    <row r="901" spans="2:51" s="6" customFormat="1" ht="15.75" customHeight="1">
      <c r="B901" s="114"/>
      <c r="E901" s="115"/>
      <c r="F901" s="261" t="s">
        <v>1250</v>
      </c>
      <c r="G901" s="262"/>
      <c r="H901" s="262"/>
      <c r="I901" s="262"/>
      <c r="K901" s="117">
        <v>1.626</v>
      </c>
      <c r="S901" s="114"/>
      <c r="T901" s="118"/>
      <c r="AA901" s="119"/>
      <c r="AT901" s="116" t="s">
        <v>263</v>
      </c>
      <c r="AU901" s="116" t="s">
        <v>77</v>
      </c>
      <c r="AV901" s="116" t="s">
        <v>77</v>
      </c>
      <c r="AW901" s="116" t="s">
        <v>209</v>
      </c>
      <c r="AX901" s="116" t="s">
        <v>9</v>
      </c>
      <c r="AY901" s="116" t="s">
        <v>254</v>
      </c>
    </row>
    <row r="902" spans="2:65" s="6" customFormat="1" ht="27" customHeight="1">
      <c r="B902" s="21"/>
      <c r="C902" s="125" t="s">
        <v>1251</v>
      </c>
      <c r="D902" s="125" t="s">
        <v>304</v>
      </c>
      <c r="E902" s="126" t="s">
        <v>1252</v>
      </c>
      <c r="F902" s="265" t="s">
        <v>1253</v>
      </c>
      <c r="G902" s="266"/>
      <c r="H902" s="266"/>
      <c r="I902" s="266"/>
      <c r="J902" s="127" t="s">
        <v>258</v>
      </c>
      <c r="K902" s="128">
        <v>81.278</v>
      </c>
      <c r="L902" s="267"/>
      <c r="M902" s="266"/>
      <c r="N902" s="268">
        <f>ROUND($L$902*$K$902,0)</f>
        <v>0</v>
      </c>
      <c r="O902" s="258"/>
      <c r="P902" s="258"/>
      <c r="Q902" s="258"/>
      <c r="R902" s="106" t="s">
        <v>259</v>
      </c>
      <c r="S902" s="21"/>
      <c r="T902" s="109"/>
      <c r="U902" s="110" t="s">
        <v>39</v>
      </c>
      <c r="X902" s="111">
        <v>0.0128</v>
      </c>
      <c r="Y902" s="111">
        <f>$X$902*$K$902</f>
        <v>1.0403584000000001</v>
      </c>
      <c r="Z902" s="111">
        <v>0</v>
      </c>
      <c r="AA902" s="112">
        <f>$Z$902*$K$902</f>
        <v>0</v>
      </c>
      <c r="AR902" s="73" t="s">
        <v>421</v>
      </c>
      <c r="AT902" s="73" t="s">
        <v>304</v>
      </c>
      <c r="AU902" s="73" t="s">
        <v>77</v>
      </c>
      <c r="AY902" s="6" t="s">
        <v>254</v>
      </c>
      <c r="BE902" s="113">
        <f>IF($U$902="základní",$N$902,0)</f>
        <v>0</v>
      </c>
      <c r="BF902" s="113">
        <f>IF($U$902="snížená",$N$902,0)</f>
        <v>0</v>
      </c>
      <c r="BG902" s="113">
        <f>IF($U$902="zákl. přenesená",$N$902,0)</f>
        <v>0</v>
      </c>
      <c r="BH902" s="113">
        <f>IF($U$902="sníž. přenesená",$N$902,0)</f>
        <v>0</v>
      </c>
      <c r="BI902" s="113">
        <f>IF($U$902="nulová",$N$902,0)</f>
        <v>0</v>
      </c>
      <c r="BJ902" s="73" t="s">
        <v>9</v>
      </c>
      <c r="BK902" s="113">
        <f>ROUND($L$902*$K$902,0)</f>
        <v>0</v>
      </c>
      <c r="BL902" s="73" t="s">
        <v>330</v>
      </c>
      <c r="BM902" s="73" t="s">
        <v>1254</v>
      </c>
    </row>
    <row r="903" spans="2:51" s="6" customFormat="1" ht="15.75" customHeight="1">
      <c r="B903" s="114"/>
      <c r="E903" s="115"/>
      <c r="F903" s="261" t="s">
        <v>1255</v>
      </c>
      <c r="G903" s="262"/>
      <c r="H903" s="262"/>
      <c r="I903" s="262"/>
      <c r="K903" s="117">
        <v>81.278</v>
      </c>
      <c r="S903" s="114"/>
      <c r="T903" s="118"/>
      <c r="AA903" s="119"/>
      <c r="AT903" s="116" t="s">
        <v>263</v>
      </c>
      <c r="AU903" s="116" t="s">
        <v>77</v>
      </c>
      <c r="AV903" s="116" t="s">
        <v>77</v>
      </c>
      <c r="AW903" s="116" t="s">
        <v>209</v>
      </c>
      <c r="AX903" s="116" t="s">
        <v>9</v>
      </c>
      <c r="AY903" s="116" t="s">
        <v>254</v>
      </c>
    </row>
    <row r="904" spans="2:65" s="6" customFormat="1" ht="27" customHeight="1">
      <c r="B904" s="21"/>
      <c r="C904" s="125" t="s">
        <v>1256</v>
      </c>
      <c r="D904" s="125" t="s">
        <v>304</v>
      </c>
      <c r="E904" s="126" t="s">
        <v>1257</v>
      </c>
      <c r="F904" s="265" t="s">
        <v>1258</v>
      </c>
      <c r="G904" s="266"/>
      <c r="H904" s="266"/>
      <c r="I904" s="266"/>
      <c r="J904" s="127" t="s">
        <v>268</v>
      </c>
      <c r="K904" s="128">
        <v>0.516</v>
      </c>
      <c r="L904" s="267"/>
      <c r="M904" s="266"/>
      <c r="N904" s="268">
        <f>ROUND($L$904*$K$904,0)</f>
        <v>0</v>
      </c>
      <c r="O904" s="258"/>
      <c r="P904" s="258"/>
      <c r="Q904" s="258"/>
      <c r="R904" s="106" t="s">
        <v>259</v>
      </c>
      <c r="S904" s="21"/>
      <c r="T904" s="109"/>
      <c r="U904" s="110" t="s">
        <v>39</v>
      </c>
      <c r="X904" s="111">
        <v>0.55</v>
      </c>
      <c r="Y904" s="111">
        <f>$X$904*$K$904</f>
        <v>0.28380000000000005</v>
      </c>
      <c r="Z904" s="111">
        <v>0</v>
      </c>
      <c r="AA904" s="112">
        <f>$Z$904*$K$904</f>
        <v>0</v>
      </c>
      <c r="AR904" s="73" t="s">
        <v>421</v>
      </c>
      <c r="AT904" s="73" t="s">
        <v>304</v>
      </c>
      <c r="AU904" s="73" t="s">
        <v>77</v>
      </c>
      <c r="AY904" s="6" t="s">
        <v>254</v>
      </c>
      <c r="BE904" s="113">
        <f>IF($U$904="základní",$N$904,0)</f>
        <v>0</v>
      </c>
      <c r="BF904" s="113">
        <f>IF($U$904="snížená",$N$904,0)</f>
        <v>0</v>
      </c>
      <c r="BG904" s="113">
        <f>IF($U$904="zákl. přenesená",$N$904,0)</f>
        <v>0</v>
      </c>
      <c r="BH904" s="113">
        <f>IF($U$904="sníž. přenesená",$N$904,0)</f>
        <v>0</v>
      </c>
      <c r="BI904" s="113">
        <f>IF($U$904="nulová",$N$904,0)</f>
        <v>0</v>
      </c>
      <c r="BJ904" s="73" t="s">
        <v>9</v>
      </c>
      <c r="BK904" s="113">
        <f>ROUND($L$904*$K$904,0)</f>
        <v>0</v>
      </c>
      <c r="BL904" s="73" t="s">
        <v>330</v>
      </c>
      <c r="BM904" s="73" t="s">
        <v>1259</v>
      </c>
    </row>
    <row r="905" spans="2:51" s="6" customFormat="1" ht="15.75" customHeight="1">
      <c r="B905" s="114"/>
      <c r="E905" s="115"/>
      <c r="F905" s="261" t="s">
        <v>1260</v>
      </c>
      <c r="G905" s="262"/>
      <c r="H905" s="262"/>
      <c r="I905" s="262"/>
      <c r="K905" s="117">
        <v>0.458</v>
      </c>
      <c r="S905" s="114"/>
      <c r="T905" s="118"/>
      <c r="AA905" s="119"/>
      <c r="AT905" s="116" t="s">
        <v>263</v>
      </c>
      <c r="AU905" s="116" t="s">
        <v>77</v>
      </c>
      <c r="AV905" s="116" t="s">
        <v>77</v>
      </c>
      <c r="AW905" s="116" t="s">
        <v>209</v>
      </c>
      <c r="AX905" s="116" t="s">
        <v>69</v>
      </c>
      <c r="AY905" s="116" t="s">
        <v>254</v>
      </c>
    </row>
    <row r="906" spans="2:51" s="6" customFormat="1" ht="15.75" customHeight="1">
      <c r="B906" s="120"/>
      <c r="E906" s="121"/>
      <c r="F906" s="263" t="s">
        <v>1112</v>
      </c>
      <c r="G906" s="264"/>
      <c r="H906" s="264"/>
      <c r="I906" s="264"/>
      <c r="K906" s="122">
        <v>0.458</v>
      </c>
      <c r="S906" s="120"/>
      <c r="T906" s="123"/>
      <c r="AA906" s="124"/>
      <c r="AT906" s="121" t="s">
        <v>263</v>
      </c>
      <c r="AU906" s="121" t="s">
        <v>77</v>
      </c>
      <c r="AV906" s="121" t="s">
        <v>265</v>
      </c>
      <c r="AW906" s="121" t="s">
        <v>209</v>
      </c>
      <c r="AX906" s="121" t="s">
        <v>69</v>
      </c>
      <c r="AY906" s="121" t="s">
        <v>254</v>
      </c>
    </row>
    <row r="907" spans="2:51" s="6" customFormat="1" ht="15.75" customHeight="1">
      <c r="B907" s="114"/>
      <c r="E907" s="116"/>
      <c r="F907" s="261" t="s">
        <v>1261</v>
      </c>
      <c r="G907" s="262"/>
      <c r="H907" s="262"/>
      <c r="I907" s="262"/>
      <c r="K907" s="117">
        <v>0.058</v>
      </c>
      <c r="S907" s="114"/>
      <c r="T907" s="118"/>
      <c r="AA907" s="119"/>
      <c r="AT907" s="116" t="s">
        <v>263</v>
      </c>
      <c r="AU907" s="116" t="s">
        <v>77</v>
      </c>
      <c r="AV907" s="116" t="s">
        <v>77</v>
      </c>
      <c r="AW907" s="116" t="s">
        <v>209</v>
      </c>
      <c r="AX907" s="116" t="s">
        <v>69</v>
      </c>
      <c r="AY907" s="116" t="s">
        <v>254</v>
      </c>
    </row>
    <row r="908" spans="2:51" s="6" customFormat="1" ht="15.75" customHeight="1">
      <c r="B908" s="120"/>
      <c r="E908" s="121"/>
      <c r="F908" s="263" t="s">
        <v>1114</v>
      </c>
      <c r="G908" s="264"/>
      <c r="H908" s="264"/>
      <c r="I908" s="264"/>
      <c r="K908" s="122">
        <v>0.058</v>
      </c>
      <c r="S908" s="120"/>
      <c r="T908" s="123"/>
      <c r="AA908" s="124"/>
      <c r="AT908" s="121" t="s">
        <v>263</v>
      </c>
      <c r="AU908" s="121" t="s">
        <v>77</v>
      </c>
      <c r="AV908" s="121" t="s">
        <v>265</v>
      </c>
      <c r="AW908" s="121" t="s">
        <v>209</v>
      </c>
      <c r="AX908" s="121" t="s">
        <v>69</v>
      </c>
      <c r="AY908" s="121" t="s">
        <v>254</v>
      </c>
    </row>
    <row r="909" spans="2:51" s="6" customFormat="1" ht="15.75" customHeight="1">
      <c r="B909" s="129"/>
      <c r="E909" s="130"/>
      <c r="F909" s="269" t="s">
        <v>1262</v>
      </c>
      <c r="G909" s="270"/>
      <c r="H909" s="270"/>
      <c r="I909" s="270"/>
      <c r="K909" s="131">
        <v>0.516</v>
      </c>
      <c r="S909" s="129"/>
      <c r="T909" s="132"/>
      <c r="AA909" s="133"/>
      <c r="AT909" s="130" t="s">
        <v>263</v>
      </c>
      <c r="AU909" s="130" t="s">
        <v>77</v>
      </c>
      <c r="AV909" s="130" t="s">
        <v>260</v>
      </c>
      <c r="AW909" s="130" t="s">
        <v>209</v>
      </c>
      <c r="AX909" s="130" t="s">
        <v>9</v>
      </c>
      <c r="AY909" s="130" t="s">
        <v>254</v>
      </c>
    </row>
    <row r="910" spans="2:65" s="6" customFormat="1" ht="27" customHeight="1">
      <c r="B910" s="21"/>
      <c r="C910" s="104" t="s">
        <v>1263</v>
      </c>
      <c r="D910" s="104" t="s">
        <v>255</v>
      </c>
      <c r="E910" s="105" t="s">
        <v>1264</v>
      </c>
      <c r="F910" s="257" t="s">
        <v>1265</v>
      </c>
      <c r="G910" s="258"/>
      <c r="H910" s="258"/>
      <c r="I910" s="258"/>
      <c r="J910" s="107" t="s">
        <v>921</v>
      </c>
      <c r="K910" s="108">
        <v>1.364</v>
      </c>
      <c r="L910" s="259"/>
      <c r="M910" s="258"/>
      <c r="N910" s="260">
        <f>ROUND($L$910*$K$910,0)</f>
        <v>0</v>
      </c>
      <c r="O910" s="258"/>
      <c r="P910" s="258"/>
      <c r="Q910" s="258"/>
      <c r="R910" s="106" t="s">
        <v>259</v>
      </c>
      <c r="S910" s="21"/>
      <c r="T910" s="109"/>
      <c r="U910" s="110" t="s">
        <v>39</v>
      </c>
      <c r="X910" s="111">
        <v>0</v>
      </c>
      <c r="Y910" s="111">
        <f>$X$910*$K$910</f>
        <v>0</v>
      </c>
      <c r="Z910" s="111">
        <v>0</v>
      </c>
      <c r="AA910" s="112">
        <f>$Z$910*$K$910</f>
        <v>0</v>
      </c>
      <c r="AR910" s="73" t="s">
        <v>330</v>
      </c>
      <c r="AT910" s="73" t="s">
        <v>255</v>
      </c>
      <c r="AU910" s="73" t="s">
        <v>77</v>
      </c>
      <c r="AY910" s="6" t="s">
        <v>254</v>
      </c>
      <c r="BE910" s="113">
        <f>IF($U$910="základní",$N$910,0)</f>
        <v>0</v>
      </c>
      <c r="BF910" s="113">
        <f>IF($U$910="snížená",$N$910,0)</f>
        <v>0</v>
      </c>
      <c r="BG910" s="113">
        <f>IF($U$910="zákl. přenesená",$N$910,0)</f>
        <v>0</v>
      </c>
      <c r="BH910" s="113">
        <f>IF($U$910="sníž. přenesená",$N$910,0)</f>
        <v>0</v>
      </c>
      <c r="BI910" s="113">
        <f>IF($U$910="nulová",$N$910,0)</f>
        <v>0</v>
      </c>
      <c r="BJ910" s="73" t="s">
        <v>9</v>
      </c>
      <c r="BK910" s="113">
        <f>ROUND($L$910*$K$910,0)</f>
        <v>0</v>
      </c>
      <c r="BL910" s="73" t="s">
        <v>330</v>
      </c>
      <c r="BM910" s="73" t="s">
        <v>1266</v>
      </c>
    </row>
    <row r="911" spans="2:63" s="95" customFormat="1" ht="30.75" customHeight="1">
      <c r="B911" s="96"/>
      <c r="D911" s="103" t="s">
        <v>229</v>
      </c>
      <c r="N911" s="252">
        <f>$BK$911</f>
        <v>0</v>
      </c>
      <c r="O911" s="253"/>
      <c r="P911" s="253"/>
      <c r="Q911" s="253"/>
      <c r="S911" s="96"/>
      <c r="T911" s="99"/>
      <c r="W911" s="100">
        <f>SUM($W$912:$W$979)</f>
        <v>0</v>
      </c>
      <c r="Y911" s="100">
        <f>SUM($Y$912:$Y$979)</f>
        <v>1.40347833</v>
      </c>
      <c r="AA911" s="101">
        <f>SUM($AA$912:$AA$979)</f>
        <v>1.0823436</v>
      </c>
      <c r="AR911" s="98" t="s">
        <v>77</v>
      </c>
      <c r="AT911" s="98" t="s">
        <v>68</v>
      </c>
      <c r="AU911" s="98" t="s">
        <v>9</v>
      </c>
      <c r="AY911" s="98" t="s">
        <v>254</v>
      </c>
      <c r="BK911" s="102">
        <f>SUM($BK$912:$BK$979)</f>
        <v>0</v>
      </c>
    </row>
    <row r="912" spans="2:65" s="6" customFormat="1" ht="27" customHeight="1">
      <c r="B912" s="21"/>
      <c r="C912" s="107" t="s">
        <v>1267</v>
      </c>
      <c r="D912" s="107" t="s">
        <v>255</v>
      </c>
      <c r="E912" s="105" t="s">
        <v>1268</v>
      </c>
      <c r="F912" s="257" t="s">
        <v>1269</v>
      </c>
      <c r="G912" s="258"/>
      <c r="H912" s="258"/>
      <c r="I912" s="258"/>
      <c r="J912" s="107" t="s">
        <v>258</v>
      </c>
      <c r="K912" s="108">
        <v>11.2</v>
      </c>
      <c r="L912" s="259"/>
      <c r="M912" s="258"/>
      <c r="N912" s="260">
        <f>ROUND($L$912*$K$912,0)</f>
        <v>0</v>
      </c>
      <c r="O912" s="258"/>
      <c r="P912" s="258"/>
      <c r="Q912" s="258"/>
      <c r="R912" s="106" t="s">
        <v>259</v>
      </c>
      <c r="S912" s="21"/>
      <c r="T912" s="109"/>
      <c r="U912" s="110" t="s">
        <v>39</v>
      </c>
      <c r="X912" s="111">
        <v>0</v>
      </c>
      <c r="Y912" s="111">
        <f>$X$912*$K$912</f>
        <v>0</v>
      </c>
      <c r="Z912" s="111">
        <v>0.00751</v>
      </c>
      <c r="AA912" s="112">
        <f>$Z$912*$K$912</f>
        <v>0.08411199999999999</v>
      </c>
      <c r="AR912" s="73" t="s">
        <v>330</v>
      </c>
      <c r="AT912" s="73" t="s">
        <v>255</v>
      </c>
      <c r="AU912" s="73" t="s">
        <v>77</v>
      </c>
      <c r="AY912" s="73" t="s">
        <v>254</v>
      </c>
      <c r="BE912" s="113">
        <f>IF($U$912="základní",$N$912,0)</f>
        <v>0</v>
      </c>
      <c r="BF912" s="113">
        <f>IF($U$912="snížená",$N$912,0)</f>
        <v>0</v>
      </c>
      <c r="BG912" s="113">
        <f>IF($U$912="zákl. přenesená",$N$912,0)</f>
        <v>0</v>
      </c>
      <c r="BH912" s="113">
        <f>IF($U$912="sníž. přenesená",$N$912,0)</f>
        <v>0</v>
      </c>
      <c r="BI912" s="113">
        <f>IF($U$912="nulová",$N$912,0)</f>
        <v>0</v>
      </c>
      <c r="BJ912" s="73" t="s">
        <v>9</v>
      </c>
      <c r="BK912" s="113">
        <f>ROUND($L$912*$K$912,0)</f>
        <v>0</v>
      </c>
      <c r="BL912" s="73" t="s">
        <v>330</v>
      </c>
      <c r="BM912" s="73" t="s">
        <v>1270</v>
      </c>
    </row>
    <row r="913" spans="2:51" s="6" customFormat="1" ht="15.75" customHeight="1">
      <c r="B913" s="114"/>
      <c r="E913" s="115"/>
      <c r="F913" s="261" t="s">
        <v>1271</v>
      </c>
      <c r="G913" s="262"/>
      <c r="H913" s="262"/>
      <c r="I913" s="262"/>
      <c r="K913" s="117">
        <v>10</v>
      </c>
      <c r="S913" s="114"/>
      <c r="T913" s="118"/>
      <c r="AA913" s="119"/>
      <c r="AT913" s="116" t="s">
        <v>263</v>
      </c>
      <c r="AU913" s="116" t="s">
        <v>77</v>
      </c>
      <c r="AV913" s="116" t="s">
        <v>77</v>
      </c>
      <c r="AW913" s="116" t="s">
        <v>209</v>
      </c>
      <c r="AX913" s="116" t="s">
        <v>69</v>
      </c>
      <c r="AY913" s="116" t="s">
        <v>254</v>
      </c>
    </row>
    <row r="914" spans="2:51" s="6" customFormat="1" ht="15.75" customHeight="1">
      <c r="B914" s="114"/>
      <c r="E914" s="116"/>
      <c r="F914" s="261" t="s">
        <v>1272</v>
      </c>
      <c r="G914" s="262"/>
      <c r="H914" s="262"/>
      <c r="I914" s="262"/>
      <c r="K914" s="117">
        <v>1.2</v>
      </c>
      <c r="S914" s="114"/>
      <c r="T914" s="118"/>
      <c r="AA914" s="119"/>
      <c r="AT914" s="116" t="s">
        <v>263</v>
      </c>
      <c r="AU914" s="116" t="s">
        <v>77</v>
      </c>
      <c r="AV914" s="116" t="s">
        <v>77</v>
      </c>
      <c r="AW914" s="116" t="s">
        <v>209</v>
      </c>
      <c r="AX914" s="116" t="s">
        <v>69</v>
      </c>
      <c r="AY914" s="116" t="s">
        <v>254</v>
      </c>
    </row>
    <row r="915" spans="2:51" s="6" customFormat="1" ht="15.75" customHeight="1">
      <c r="B915" s="120"/>
      <c r="E915" s="121"/>
      <c r="F915" s="263" t="s">
        <v>264</v>
      </c>
      <c r="G915" s="264"/>
      <c r="H915" s="264"/>
      <c r="I915" s="264"/>
      <c r="K915" s="122">
        <v>11.2</v>
      </c>
      <c r="S915" s="120"/>
      <c r="T915" s="123"/>
      <c r="AA915" s="124"/>
      <c r="AT915" s="121" t="s">
        <v>263</v>
      </c>
      <c r="AU915" s="121" t="s">
        <v>77</v>
      </c>
      <c r="AV915" s="121" t="s">
        <v>265</v>
      </c>
      <c r="AW915" s="121" t="s">
        <v>209</v>
      </c>
      <c r="AX915" s="121" t="s">
        <v>9</v>
      </c>
      <c r="AY915" s="121" t="s">
        <v>254</v>
      </c>
    </row>
    <row r="916" spans="2:65" s="6" customFormat="1" ht="27" customHeight="1">
      <c r="B916" s="21"/>
      <c r="C916" s="104" t="s">
        <v>1273</v>
      </c>
      <c r="D916" s="104" t="s">
        <v>255</v>
      </c>
      <c r="E916" s="105" t="s">
        <v>1274</v>
      </c>
      <c r="F916" s="257" t="s">
        <v>1275</v>
      </c>
      <c r="G916" s="258"/>
      <c r="H916" s="258"/>
      <c r="I916" s="258"/>
      <c r="J916" s="107" t="s">
        <v>258</v>
      </c>
      <c r="K916" s="108">
        <v>10</v>
      </c>
      <c r="L916" s="259"/>
      <c r="M916" s="258"/>
      <c r="N916" s="260">
        <f>ROUND($L$916*$K$916,0)</f>
        <v>0</v>
      </c>
      <c r="O916" s="258"/>
      <c r="P916" s="258"/>
      <c r="Q916" s="258"/>
      <c r="R916" s="106" t="s">
        <v>259</v>
      </c>
      <c r="S916" s="21"/>
      <c r="T916" s="109"/>
      <c r="U916" s="110" t="s">
        <v>39</v>
      </c>
      <c r="X916" s="111">
        <v>0</v>
      </c>
      <c r="Y916" s="111">
        <f>$X$916*$K$916</f>
        <v>0</v>
      </c>
      <c r="Z916" s="111">
        <v>0.00742</v>
      </c>
      <c r="AA916" s="112">
        <f>$Z$916*$K$916</f>
        <v>0.0742</v>
      </c>
      <c r="AR916" s="73" t="s">
        <v>330</v>
      </c>
      <c r="AT916" s="73" t="s">
        <v>255</v>
      </c>
      <c r="AU916" s="73" t="s">
        <v>77</v>
      </c>
      <c r="AY916" s="6" t="s">
        <v>254</v>
      </c>
      <c r="BE916" s="113">
        <f>IF($U$916="základní",$N$916,0)</f>
        <v>0</v>
      </c>
      <c r="BF916" s="113">
        <f>IF($U$916="snížená",$N$916,0)</f>
        <v>0</v>
      </c>
      <c r="BG916" s="113">
        <f>IF($U$916="zákl. přenesená",$N$916,0)</f>
        <v>0</v>
      </c>
      <c r="BH916" s="113">
        <f>IF($U$916="sníž. přenesená",$N$916,0)</f>
        <v>0</v>
      </c>
      <c r="BI916" s="113">
        <f>IF($U$916="nulová",$N$916,0)</f>
        <v>0</v>
      </c>
      <c r="BJ916" s="73" t="s">
        <v>9</v>
      </c>
      <c r="BK916" s="113">
        <f>ROUND($L$916*$K$916,0)</f>
        <v>0</v>
      </c>
      <c r="BL916" s="73" t="s">
        <v>330</v>
      </c>
      <c r="BM916" s="73" t="s">
        <v>1276</v>
      </c>
    </row>
    <row r="917" spans="2:51" s="6" customFormat="1" ht="15.75" customHeight="1">
      <c r="B917" s="114"/>
      <c r="E917" s="115"/>
      <c r="F917" s="261" t="s">
        <v>1277</v>
      </c>
      <c r="G917" s="262"/>
      <c r="H917" s="262"/>
      <c r="I917" s="262"/>
      <c r="K917" s="117">
        <v>10</v>
      </c>
      <c r="S917" s="114"/>
      <c r="T917" s="118"/>
      <c r="AA917" s="119"/>
      <c r="AT917" s="116" t="s">
        <v>263</v>
      </c>
      <c r="AU917" s="116" t="s">
        <v>77</v>
      </c>
      <c r="AV917" s="116" t="s">
        <v>77</v>
      </c>
      <c r="AW917" s="116" t="s">
        <v>209</v>
      </c>
      <c r="AX917" s="116" t="s">
        <v>9</v>
      </c>
      <c r="AY917" s="116" t="s">
        <v>254</v>
      </c>
    </row>
    <row r="918" spans="2:65" s="6" customFormat="1" ht="27" customHeight="1">
      <c r="B918" s="21"/>
      <c r="C918" s="104" t="s">
        <v>1278</v>
      </c>
      <c r="D918" s="104" t="s">
        <v>255</v>
      </c>
      <c r="E918" s="105" t="s">
        <v>1279</v>
      </c>
      <c r="F918" s="257" t="s">
        <v>1280</v>
      </c>
      <c r="G918" s="258"/>
      <c r="H918" s="258"/>
      <c r="I918" s="258"/>
      <c r="J918" s="107" t="s">
        <v>338</v>
      </c>
      <c r="K918" s="108">
        <v>5.7</v>
      </c>
      <c r="L918" s="259"/>
      <c r="M918" s="258"/>
      <c r="N918" s="260">
        <f>ROUND($L$918*$K$918,0)</f>
        <v>0</v>
      </c>
      <c r="O918" s="258"/>
      <c r="P918" s="258"/>
      <c r="Q918" s="258"/>
      <c r="R918" s="106" t="s">
        <v>259</v>
      </c>
      <c r="S918" s="21"/>
      <c r="T918" s="109"/>
      <c r="U918" s="110" t="s">
        <v>39</v>
      </c>
      <c r="X918" s="111">
        <v>0</v>
      </c>
      <c r="Y918" s="111">
        <f>$X$918*$K$918</f>
        <v>0</v>
      </c>
      <c r="Z918" s="111">
        <v>0.00336</v>
      </c>
      <c r="AA918" s="112">
        <f>$Z$918*$K$918</f>
        <v>0.019152000000000002</v>
      </c>
      <c r="AR918" s="73" t="s">
        <v>330</v>
      </c>
      <c r="AT918" s="73" t="s">
        <v>255</v>
      </c>
      <c r="AU918" s="73" t="s">
        <v>77</v>
      </c>
      <c r="AY918" s="6" t="s">
        <v>254</v>
      </c>
      <c r="BE918" s="113">
        <f>IF($U$918="základní",$N$918,0)</f>
        <v>0</v>
      </c>
      <c r="BF918" s="113">
        <f>IF($U$918="snížená",$N$918,0)</f>
        <v>0</v>
      </c>
      <c r="BG918" s="113">
        <f>IF($U$918="zákl. přenesená",$N$918,0)</f>
        <v>0</v>
      </c>
      <c r="BH918" s="113">
        <f>IF($U$918="sníž. přenesená",$N$918,0)</f>
        <v>0</v>
      </c>
      <c r="BI918" s="113">
        <f>IF($U$918="nulová",$N$918,0)</f>
        <v>0</v>
      </c>
      <c r="BJ918" s="73" t="s">
        <v>9</v>
      </c>
      <c r="BK918" s="113">
        <f>ROUND($L$918*$K$918,0)</f>
        <v>0</v>
      </c>
      <c r="BL918" s="73" t="s">
        <v>330</v>
      </c>
      <c r="BM918" s="73" t="s">
        <v>1281</v>
      </c>
    </row>
    <row r="919" spans="2:51" s="6" customFormat="1" ht="15.75" customHeight="1">
      <c r="B919" s="114"/>
      <c r="E919" s="115"/>
      <c r="F919" s="261" t="s">
        <v>1282</v>
      </c>
      <c r="G919" s="262"/>
      <c r="H919" s="262"/>
      <c r="I919" s="262"/>
      <c r="K919" s="117">
        <v>5.7</v>
      </c>
      <c r="S919" s="114"/>
      <c r="T919" s="118"/>
      <c r="AA919" s="119"/>
      <c r="AT919" s="116" t="s">
        <v>263</v>
      </c>
      <c r="AU919" s="116" t="s">
        <v>77</v>
      </c>
      <c r="AV919" s="116" t="s">
        <v>77</v>
      </c>
      <c r="AW919" s="116" t="s">
        <v>209</v>
      </c>
      <c r="AX919" s="116" t="s">
        <v>9</v>
      </c>
      <c r="AY919" s="116" t="s">
        <v>254</v>
      </c>
    </row>
    <row r="920" spans="2:65" s="6" customFormat="1" ht="15.75" customHeight="1">
      <c r="B920" s="21"/>
      <c r="C920" s="104" t="s">
        <v>1283</v>
      </c>
      <c r="D920" s="104" t="s">
        <v>255</v>
      </c>
      <c r="E920" s="105" t="s">
        <v>1284</v>
      </c>
      <c r="F920" s="257" t="s">
        <v>1285</v>
      </c>
      <c r="G920" s="258"/>
      <c r="H920" s="258"/>
      <c r="I920" s="258"/>
      <c r="J920" s="107" t="s">
        <v>281</v>
      </c>
      <c r="K920" s="108">
        <v>1</v>
      </c>
      <c r="L920" s="259"/>
      <c r="M920" s="258"/>
      <c r="N920" s="260">
        <f>ROUND($L$920*$K$920,0)</f>
        <v>0</v>
      </c>
      <c r="O920" s="258"/>
      <c r="P920" s="258"/>
      <c r="Q920" s="258"/>
      <c r="R920" s="106" t="s">
        <v>259</v>
      </c>
      <c r="S920" s="21"/>
      <c r="T920" s="109"/>
      <c r="U920" s="110" t="s">
        <v>39</v>
      </c>
      <c r="X920" s="111">
        <v>0</v>
      </c>
      <c r="Y920" s="111">
        <f>$X$920*$K$920</f>
        <v>0</v>
      </c>
      <c r="Z920" s="111">
        <v>0.00115</v>
      </c>
      <c r="AA920" s="112">
        <f>$Z$920*$K$920</f>
        <v>0.00115</v>
      </c>
      <c r="AR920" s="73" t="s">
        <v>330</v>
      </c>
      <c r="AT920" s="73" t="s">
        <v>255</v>
      </c>
      <c r="AU920" s="73" t="s">
        <v>77</v>
      </c>
      <c r="AY920" s="6" t="s">
        <v>254</v>
      </c>
      <c r="BE920" s="113">
        <f>IF($U$920="základní",$N$920,0)</f>
        <v>0</v>
      </c>
      <c r="BF920" s="113">
        <f>IF($U$920="snížená",$N$920,0)</f>
        <v>0</v>
      </c>
      <c r="BG920" s="113">
        <f>IF($U$920="zákl. přenesená",$N$920,0)</f>
        <v>0</v>
      </c>
      <c r="BH920" s="113">
        <f>IF($U$920="sníž. přenesená",$N$920,0)</f>
        <v>0</v>
      </c>
      <c r="BI920" s="113">
        <f>IF($U$920="nulová",$N$920,0)</f>
        <v>0</v>
      </c>
      <c r="BJ920" s="73" t="s">
        <v>9</v>
      </c>
      <c r="BK920" s="113">
        <f>ROUND($L$920*$K$920,0)</f>
        <v>0</v>
      </c>
      <c r="BL920" s="73" t="s">
        <v>330</v>
      </c>
      <c r="BM920" s="73" t="s">
        <v>1286</v>
      </c>
    </row>
    <row r="921" spans="2:51" s="6" customFormat="1" ht="15.75" customHeight="1">
      <c r="B921" s="114"/>
      <c r="E921" s="115"/>
      <c r="F921" s="261" t="s">
        <v>1287</v>
      </c>
      <c r="G921" s="262"/>
      <c r="H921" s="262"/>
      <c r="I921" s="262"/>
      <c r="K921" s="117">
        <v>1</v>
      </c>
      <c r="S921" s="114"/>
      <c r="T921" s="118"/>
      <c r="AA921" s="119"/>
      <c r="AT921" s="116" t="s">
        <v>263</v>
      </c>
      <c r="AU921" s="116" t="s">
        <v>77</v>
      </c>
      <c r="AV921" s="116" t="s">
        <v>77</v>
      </c>
      <c r="AW921" s="116" t="s">
        <v>209</v>
      </c>
      <c r="AX921" s="116" t="s">
        <v>9</v>
      </c>
      <c r="AY921" s="116" t="s">
        <v>254</v>
      </c>
    </row>
    <row r="922" spans="2:65" s="6" customFormat="1" ht="15.75" customHeight="1">
      <c r="B922" s="21"/>
      <c r="C922" s="104" t="s">
        <v>1288</v>
      </c>
      <c r="D922" s="104" t="s">
        <v>255</v>
      </c>
      <c r="E922" s="105" t="s">
        <v>1289</v>
      </c>
      <c r="F922" s="257" t="s">
        <v>1290</v>
      </c>
      <c r="G922" s="258"/>
      <c r="H922" s="258"/>
      <c r="I922" s="258"/>
      <c r="J922" s="107" t="s">
        <v>338</v>
      </c>
      <c r="K922" s="108">
        <v>104</v>
      </c>
      <c r="L922" s="259"/>
      <c r="M922" s="258"/>
      <c r="N922" s="260">
        <f>ROUND($L$922*$K$922,0)</f>
        <v>0</v>
      </c>
      <c r="O922" s="258"/>
      <c r="P922" s="258"/>
      <c r="Q922" s="258"/>
      <c r="R922" s="106" t="s">
        <v>259</v>
      </c>
      <c r="S922" s="21"/>
      <c r="T922" s="109"/>
      <c r="U922" s="110" t="s">
        <v>39</v>
      </c>
      <c r="X922" s="111">
        <v>0</v>
      </c>
      <c r="Y922" s="111">
        <f>$X$922*$K$922</f>
        <v>0</v>
      </c>
      <c r="Z922" s="111">
        <v>0.00192</v>
      </c>
      <c r="AA922" s="112">
        <f>$Z$922*$K$922</f>
        <v>0.19968</v>
      </c>
      <c r="AR922" s="73" t="s">
        <v>330</v>
      </c>
      <c r="AT922" s="73" t="s">
        <v>255</v>
      </c>
      <c r="AU922" s="73" t="s">
        <v>77</v>
      </c>
      <c r="AY922" s="6" t="s">
        <v>254</v>
      </c>
      <c r="BE922" s="113">
        <f>IF($U$922="základní",$N$922,0)</f>
        <v>0</v>
      </c>
      <c r="BF922" s="113">
        <f>IF($U$922="snížená",$N$922,0)</f>
        <v>0</v>
      </c>
      <c r="BG922" s="113">
        <f>IF($U$922="zákl. přenesená",$N$922,0)</f>
        <v>0</v>
      </c>
      <c r="BH922" s="113">
        <f>IF($U$922="sníž. přenesená",$N$922,0)</f>
        <v>0</v>
      </c>
      <c r="BI922" s="113">
        <f>IF($U$922="nulová",$N$922,0)</f>
        <v>0</v>
      </c>
      <c r="BJ922" s="73" t="s">
        <v>9</v>
      </c>
      <c r="BK922" s="113">
        <f>ROUND($L$922*$K$922,0)</f>
        <v>0</v>
      </c>
      <c r="BL922" s="73" t="s">
        <v>330</v>
      </c>
      <c r="BM922" s="73" t="s">
        <v>1291</v>
      </c>
    </row>
    <row r="923" spans="2:51" s="6" customFormat="1" ht="15.75" customHeight="1">
      <c r="B923" s="114"/>
      <c r="E923" s="115"/>
      <c r="F923" s="261" t="s">
        <v>1292</v>
      </c>
      <c r="G923" s="262"/>
      <c r="H923" s="262"/>
      <c r="I923" s="262"/>
      <c r="K923" s="117">
        <v>104</v>
      </c>
      <c r="S923" s="114"/>
      <c r="T923" s="118"/>
      <c r="AA923" s="119"/>
      <c r="AT923" s="116" t="s">
        <v>263</v>
      </c>
      <c r="AU923" s="116" t="s">
        <v>77</v>
      </c>
      <c r="AV923" s="116" t="s">
        <v>77</v>
      </c>
      <c r="AW923" s="116" t="s">
        <v>209</v>
      </c>
      <c r="AX923" s="116" t="s">
        <v>9</v>
      </c>
      <c r="AY923" s="116" t="s">
        <v>254</v>
      </c>
    </row>
    <row r="924" spans="2:65" s="6" customFormat="1" ht="15.75" customHeight="1">
      <c r="B924" s="21"/>
      <c r="C924" s="104" t="s">
        <v>1293</v>
      </c>
      <c r="D924" s="104" t="s">
        <v>255</v>
      </c>
      <c r="E924" s="105" t="s">
        <v>1294</v>
      </c>
      <c r="F924" s="257" t="s">
        <v>1295</v>
      </c>
      <c r="G924" s="258"/>
      <c r="H924" s="258"/>
      <c r="I924" s="258"/>
      <c r="J924" s="107" t="s">
        <v>338</v>
      </c>
      <c r="K924" s="108">
        <v>250.3</v>
      </c>
      <c r="L924" s="259"/>
      <c r="M924" s="258"/>
      <c r="N924" s="260">
        <f>ROUND($L$924*$K$924,0)</f>
        <v>0</v>
      </c>
      <c r="O924" s="258"/>
      <c r="P924" s="258"/>
      <c r="Q924" s="258"/>
      <c r="R924" s="106" t="s">
        <v>259</v>
      </c>
      <c r="S924" s="21"/>
      <c r="T924" s="109"/>
      <c r="U924" s="110" t="s">
        <v>39</v>
      </c>
      <c r="X924" s="111">
        <v>0</v>
      </c>
      <c r="Y924" s="111">
        <f>$X$924*$K$924</f>
        <v>0</v>
      </c>
      <c r="Z924" s="111">
        <v>0.00135</v>
      </c>
      <c r="AA924" s="112">
        <f>$Z$924*$K$924</f>
        <v>0.337905</v>
      </c>
      <c r="AR924" s="73" t="s">
        <v>330</v>
      </c>
      <c r="AT924" s="73" t="s">
        <v>255</v>
      </c>
      <c r="AU924" s="73" t="s">
        <v>77</v>
      </c>
      <c r="AY924" s="6" t="s">
        <v>254</v>
      </c>
      <c r="BE924" s="113">
        <f>IF($U$924="základní",$N$924,0)</f>
        <v>0</v>
      </c>
      <c r="BF924" s="113">
        <f>IF($U$924="snížená",$N$924,0)</f>
        <v>0</v>
      </c>
      <c r="BG924" s="113">
        <f>IF($U$924="zákl. přenesená",$N$924,0)</f>
        <v>0</v>
      </c>
      <c r="BH924" s="113">
        <f>IF($U$924="sníž. přenesená",$N$924,0)</f>
        <v>0</v>
      </c>
      <c r="BI924" s="113">
        <f>IF($U$924="nulová",$N$924,0)</f>
        <v>0</v>
      </c>
      <c r="BJ924" s="73" t="s">
        <v>9</v>
      </c>
      <c r="BK924" s="113">
        <f>ROUND($L$924*$K$924,0)</f>
        <v>0</v>
      </c>
      <c r="BL924" s="73" t="s">
        <v>330</v>
      </c>
      <c r="BM924" s="73" t="s">
        <v>1296</v>
      </c>
    </row>
    <row r="925" spans="2:51" s="6" customFormat="1" ht="15.75" customHeight="1">
      <c r="B925" s="114"/>
      <c r="E925" s="115"/>
      <c r="F925" s="261" t="s">
        <v>1297</v>
      </c>
      <c r="G925" s="262"/>
      <c r="H925" s="262"/>
      <c r="I925" s="262"/>
      <c r="K925" s="117">
        <v>103.2</v>
      </c>
      <c r="S925" s="114"/>
      <c r="T925" s="118"/>
      <c r="AA925" s="119"/>
      <c r="AT925" s="116" t="s">
        <v>263</v>
      </c>
      <c r="AU925" s="116" t="s">
        <v>77</v>
      </c>
      <c r="AV925" s="116" t="s">
        <v>77</v>
      </c>
      <c r="AW925" s="116" t="s">
        <v>209</v>
      </c>
      <c r="AX925" s="116" t="s">
        <v>69</v>
      </c>
      <c r="AY925" s="116" t="s">
        <v>254</v>
      </c>
    </row>
    <row r="926" spans="2:51" s="6" customFormat="1" ht="15.75" customHeight="1">
      <c r="B926" s="114"/>
      <c r="E926" s="116"/>
      <c r="F926" s="261" t="s">
        <v>1298</v>
      </c>
      <c r="G926" s="262"/>
      <c r="H926" s="262"/>
      <c r="I926" s="262"/>
      <c r="K926" s="117">
        <v>1.85</v>
      </c>
      <c r="S926" s="114"/>
      <c r="T926" s="118"/>
      <c r="AA926" s="119"/>
      <c r="AT926" s="116" t="s">
        <v>263</v>
      </c>
      <c r="AU926" s="116" t="s">
        <v>77</v>
      </c>
      <c r="AV926" s="116" t="s">
        <v>77</v>
      </c>
      <c r="AW926" s="116" t="s">
        <v>209</v>
      </c>
      <c r="AX926" s="116" t="s">
        <v>69</v>
      </c>
      <c r="AY926" s="116" t="s">
        <v>254</v>
      </c>
    </row>
    <row r="927" spans="2:51" s="6" customFormat="1" ht="15.75" customHeight="1">
      <c r="B927" s="114"/>
      <c r="E927" s="116"/>
      <c r="F927" s="261" t="s">
        <v>1299</v>
      </c>
      <c r="G927" s="262"/>
      <c r="H927" s="262"/>
      <c r="I927" s="262"/>
      <c r="K927" s="117">
        <v>10.85</v>
      </c>
      <c r="S927" s="114"/>
      <c r="T927" s="118"/>
      <c r="AA927" s="119"/>
      <c r="AT927" s="116" t="s">
        <v>263</v>
      </c>
      <c r="AU927" s="116" t="s">
        <v>77</v>
      </c>
      <c r="AV927" s="116" t="s">
        <v>77</v>
      </c>
      <c r="AW927" s="116" t="s">
        <v>209</v>
      </c>
      <c r="AX927" s="116" t="s">
        <v>69</v>
      </c>
      <c r="AY927" s="116" t="s">
        <v>254</v>
      </c>
    </row>
    <row r="928" spans="2:51" s="6" customFormat="1" ht="15.75" customHeight="1">
      <c r="B928" s="114"/>
      <c r="E928" s="116"/>
      <c r="F928" s="261" t="s">
        <v>1300</v>
      </c>
      <c r="G928" s="262"/>
      <c r="H928" s="262"/>
      <c r="I928" s="262"/>
      <c r="K928" s="117">
        <v>78.75</v>
      </c>
      <c r="S928" s="114"/>
      <c r="T928" s="118"/>
      <c r="AA928" s="119"/>
      <c r="AT928" s="116" t="s">
        <v>263</v>
      </c>
      <c r="AU928" s="116" t="s">
        <v>77</v>
      </c>
      <c r="AV928" s="116" t="s">
        <v>77</v>
      </c>
      <c r="AW928" s="116" t="s">
        <v>209</v>
      </c>
      <c r="AX928" s="116" t="s">
        <v>69</v>
      </c>
      <c r="AY928" s="116" t="s">
        <v>254</v>
      </c>
    </row>
    <row r="929" spans="2:51" s="6" customFormat="1" ht="15.75" customHeight="1">
      <c r="B929" s="114"/>
      <c r="E929" s="116"/>
      <c r="F929" s="261" t="s">
        <v>1301</v>
      </c>
      <c r="G929" s="262"/>
      <c r="H929" s="262"/>
      <c r="I929" s="262"/>
      <c r="K929" s="117">
        <v>52.25</v>
      </c>
      <c r="S929" s="114"/>
      <c r="T929" s="118"/>
      <c r="AA929" s="119"/>
      <c r="AT929" s="116" t="s">
        <v>263</v>
      </c>
      <c r="AU929" s="116" t="s">
        <v>77</v>
      </c>
      <c r="AV929" s="116" t="s">
        <v>77</v>
      </c>
      <c r="AW929" s="116" t="s">
        <v>209</v>
      </c>
      <c r="AX929" s="116" t="s">
        <v>69</v>
      </c>
      <c r="AY929" s="116" t="s">
        <v>254</v>
      </c>
    </row>
    <row r="930" spans="2:51" s="6" customFormat="1" ht="15.75" customHeight="1">
      <c r="B930" s="114"/>
      <c r="E930" s="116"/>
      <c r="F930" s="261" t="s">
        <v>1302</v>
      </c>
      <c r="G930" s="262"/>
      <c r="H930" s="262"/>
      <c r="I930" s="262"/>
      <c r="K930" s="117">
        <v>3.4</v>
      </c>
      <c r="S930" s="114"/>
      <c r="T930" s="118"/>
      <c r="AA930" s="119"/>
      <c r="AT930" s="116" t="s">
        <v>263</v>
      </c>
      <c r="AU930" s="116" t="s">
        <v>77</v>
      </c>
      <c r="AV930" s="116" t="s">
        <v>77</v>
      </c>
      <c r="AW930" s="116" t="s">
        <v>209</v>
      </c>
      <c r="AX930" s="116" t="s">
        <v>69</v>
      </c>
      <c r="AY930" s="116" t="s">
        <v>254</v>
      </c>
    </row>
    <row r="931" spans="2:51" s="6" customFormat="1" ht="15.75" customHeight="1">
      <c r="B931" s="120"/>
      <c r="E931" s="121"/>
      <c r="F931" s="263" t="s">
        <v>1303</v>
      </c>
      <c r="G931" s="264"/>
      <c r="H931" s="264"/>
      <c r="I931" s="264"/>
      <c r="K931" s="122">
        <v>250.3</v>
      </c>
      <c r="S931" s="120"/>
      <c r="T931" s="123"/>
      <c r="AA931" s="124"/>
      <c r="AT931" s="121" t="s">
        <v>263</v>
      </c>
      <c r="AU931" s="121" t="s">
        <v>77</v>
      </c>
      <c r="AV931" s="121" t="s">
        <v>265</v>
      </c>
      <c r="AW931" s="121" t="s">
        <v>209</v>
      </c>
      <c r="AX931" s="121" t="s">
        <v>9</v>
      </c>
      <c r="AY931" s="121" t="s">
        <v>254</v>
      </c>
    </row>
    <row r="932" spans="2:65" s="6" customFormat="1" ht="15.75" customHeight="1">
      <c r="B932" s="21"/>
      <c r="C932" s="104" t="s">
        <v>1304</v>
      </c>
      <c r="D932" s="104" t="s">
        <v>255</v>
      </c>
      <c r="E932" s="105" t="s">
        <v>1305</v>
      </c>
      <c r="F932" s="257" t="s">
        <v>1306</v>
      </c>
      <c r="G932" s="258"/>
      <c r="H932" s="258"/>
      <c r="I932" s="258"/>
      <c r="J932" s="107" t="s">
        <v>338</v>
      </c>
      <c r="K932" s="108">
        <v>148.35</v>
      </c>
      <c r="L932" s="259"/>
      <c r="M932" s="258"/>
      <c r="N932" s="260">
        <f>ROUND($L$932*$K$932,0)</f>
        <v>0</v>
      </c>
      <c r="O932" s="258"/>
      <c r="P932" s="258"/>
      <c r="Q932" s="258"/>
      <c r="R932" s="106" t="s">
        <v>259</v>
      </c>
      <c r="S932" s="21"/>
      <c r="T932" s="109"/>
      <c r="U932" s="110" t="s">
        <v>39</v>
      </c>
      <c r="X932" s="111">
        <v>0</v>
      </c>
      <c r="Y932" s="111">
        <f>$X$932*$K$932</f>
        <v>0</v>
      </c>
      <c r="Z932" s="111">
        <v>0.00094</v>
      </c>
      <c r="AA932" s="112">
        <f>$Z$932*$K$932</f>
        <v>0.139449</v>
      </c>
      <c r="AR932" s="73" t="s">
        <v>330</v>
      </c>
      <c r="AT932" s="73" t="s">
        <v>255</v>
      </c>
      <c r="AU932" s="73" t="s">
        <v>77</v>
      </c>
      <c r="AY932" s="6" t="s">
        <v>254</v>
      </c>
      <c r="BE932" s="113">
        <f>IF($U$932="základní",$N$932,0)</f>
        <v>0</v>
      </c>
      <c r="BF932" s="113">
        <f>IF($U$932="snížená",$N$932,0)</f>
        <v>0</v>
      </c>
      <c r="BG932" s="113">
        <f>IF($U$932="zákl. přenesená",$N$932,0)</f>
        <v>0</v>
      </c>
      <c r="BH932" s="113">
        <f>IF($U$932="sníž. přenesená",$N$932,0)</f>
        <v>0</v>
      </c>
      <c r="BI932" s="113">
        <f>IF($U$932="nulová",$N$932,0)</f>
        <v>0</v>
      </c>
      <c r="BJ932" s="73" t="s">
        <v>9</v>
      </c>
      <c r="BK932" s="113">
        <f>ROUND($L$932*$K$932,0)</f>
        <v>0</v>
      </c>
      <c r="BL932" s="73" t="s">
        <v>330</v>
      </c>
      <c r="BM932" s="73" t="s">
        <v>1307</v>
      </c>
    </row>
    <row r="933" spans="2:51" s="6" customFormat="1" ht="15.75" customHeight="1">
      <c r="B933" s="114"/>
      <c r="E933" s="115"/>
      <c r="F933" s="261" t="s">
        <v>1308</v>
      </c>
      <c r="G933" s="262"/>
      <c r="H933" s="262"/>
      <c r="I933" s="262"/>
      <c r="K933" s="117">
        <v>142.8</v>
      </c>
      <c r="S933" s="114"/>
      <c r="T933" s="118"/>
      <c r="AA933" s="119"/>
      <c r="AT933" s="116" t="s">
        <v>263</v>
      </c>
      <c r="AU933" s="116" t="s">
        <v>77</v>
      </c>
      <c r="AV933" s="116" t="s">
        <v>77</v>
      </c>
      <c r="AW933" s="116" t="s">
        <v>209</v>
      </c>
      <c r="AX933" s="116" t="s">
        <v>69</v>
      </c>
      <c r="AY933" s="116" t="s">
        <v>254</v>
      </c>
    </row>
    <row r="934" spans="2:51" s="6" customFormat="1" ht="15.75" customHeight="1">
      <c r="B934" s="114"/>
      <c r="E934" s="116"/>
      <c r="F934" s="261" t="s">
        <v>1309</v>
      </c>
      <c r="G934" s="262"/>
      <c r="H934" s="262"/>
      <c r="I934" s="262"/>
      <c r="K934" s="117">
        <v>5.55</v>
      </c>
      <c r="S934" s="114"/>
      <c r="T934" s="118"/>
      <c r="AA934" s="119"/>
      <c r="AT934" s="116" t="s">
        <v>263</v>
      </c>
      <c r="AU934" s="116" t="s">
        <v>77</v>
      </c>
      <c r="AV934" s="116" t="s">
        <v>77</v>
      </c>
      <c r="AW934" s="116" t="s">
        <v>209</v>
      </c>
      <c r="AX934" s="116" t="s">
        <v>69</v>
      </c>
      <c r="AY934" s="116" t="s">
        <v>254</v>
      </c>
    </row>
    <row r="935" spans="2:51" s="6" customFormat="1" ht="15.75" customHeight="1">
      <c r="B935" s="120"/>
      <c r="E935" s="121"/>
      <c r="F935" s="263" t="s">
        <v>1310</v>
      </c>
      <c r="G935" s="264"/>
      <c r="H935" s="264"/>
      <c r="I935" s="264"/>
      <c r="K935" s="122">
        <v>148.35</v>
      </c>
      <c r="S935" s="120"/>
      <c r="T935" s="123"/>
      <c r="AA935" s="124"/>
      <c r="AT935" s="121" t="s">
        <v>263</v>
      </c>
      <c r="AU935" s="121" t="s">
        <v>77</v>
      </c>
      <c r="AV935" s="121" t="s">
        <v>265</v>
      </c>
      <c r="AW935" s="121" t="s">
        <v>209</v>
      </c>
      <c r="AX935" s="121" t="s">
        <v>9</v>
      </c>
      <c r="AY935" s="121" t="s">
        <v>254</v>
      </c>
    </row>
    <row r="936" spans="2:65" s="6" customFormat="1" ht="15.75" customHeight="1">
      <c r="B936" s="21"/>
      <c r="C936" s="104" t="s">
        <v>1311</v>
      </c>
      <c r="D936" s="104" t="s">
        <v>255</v>
      </c>
      <c r="E936" s="105" t="s">
        <v>1312</v>
      </c>
      <c r="F936" s="257" t="s">
        <v>1313</v>
      </c>
      <c r="G936" s="258"/>
      <c r="H936" s="258"/>
      <c r="I936" s="258"/>
      <c r="J936" s="107" t="s">
        <v>338</v>
      </c>
      <c r="K936" s="108">
        <v>155.18</v>
      </c>
      <c r="L936" s="259"/>
      <c r="M936" s="258"/>
      <c r="N936" s="260">
        <f>ROUND($L$936*$K$936,0)</f>
        <v>0</v>
      </c>
      <c r="O936" s="258"/>
      <c r="P936" s="258"/>
      <c r="Q936" s="258"/>
      <c r="R936" s="106" t="s">
        <v>259</v>
      </c>
      <c r="S936" s="21"/>
      <c r="T936" s="109"/>
      <c r="U936" s="110" t="s">
        <v>39</v>
      </c>
      <c r="X936" s="111">
        <v>0</v>
      </c>
      <c r="Y936" s="111">
        <f>$X$936*$K$936</f>
        <v>0</v>
      </c>
      <c r="Z936" s="111">
        <v>0.00142</v>
      </c>
      <c r="AA936" s="112">
        <f>$Z$936*$K$936</f>
        <v>0.2203556</v>
      </c>
      <c r="AR936" s="73" t="s">
        <v>330</v>
      </c>
      <c r="AT936" s="73" t="s">
        <v>255</v>
      </c>
      <c r="AU936" s="73" t="s">
        <v>77</v>
      </c>
      <c r="AY936" s="6" t="s">
        <v>254</v>
      </c>
      <c r="BE936" s="113">
        <f>IF($U$936="základní",$N$936,0)</f>
        <v>0</v>
      </c>
      <c r="BF936" s="113">
        <f>IF($U$936="snížená",$N$936,0)</f>
        <v>0</v>
      </c>
      <c r="BG936" s="113">
        <f>IF($U$936="zákl. přenesená",$N$936,0)</f>
        <v>0</v>
      </c>
      <c r="BH936" s="113">
        <f>IF($U$936="sníž. přenesená",$N$936,0)</f>
        <v>0</v>
      </c>
      <c r="BI936" s="113">
        <f>IF($U$936="nulová",$N$936,0)</f>
        <v>0</v>
      </c>
      <c r="BJ936" s="73" t="s">
        <v>9</v>
      </c>
      <c r="BK936" s="113">
        <f>ROUND($L$936*$K$936,0)</f>
        <v>0</v>
      </c>
      <c r="BL936" s="73" t="s">
        <v>330</v>
      </c>
      <c r="BM936" s="73" t="s">
        <v>1314</v>
      </c>
    </row>
    <row r="937" spans="2:51" s="6" customFormat="1" ht="15.75" customHeight="1">
      <c r="B937" s="114"/>
      <c r="E937" s="115"/>
      <c r="F937" s="261" t="s">
        <v>1315</v>
      </c>
      <c r="G937" s="262"/>
      <c r="H937" s="262"/>
      <c r="I937" s="262"/>
      <c r="K937" s="117">
        <v>12.38</v>
      </c>
      <c r="S937" s="114"/>
      <c r="T937" s="118"/>
      <c r="AA937" s="119"/>
      <c r="AT937" s="116" t="s">
        <v>263</v>
      </c>
      <c r="AU937" s="116" t="s">
        <v>77</v>
      </c>
      <c r="AV937" s="116" t="s">
        <v>77</v>
      </c>
      <c r="AW937" s="116" t="s">
        <v>209</v>
      </c>
      <c r="AX937" s="116" t="s">
        <v>69</v>
      </c>
      <c r="AY937" s="116" t="s">
        <v>254</v>
      </c>
    </row>
    <row r="938" spans="2:51" s="6" customFormat="1" ht="15.75" customHeight="1">
      <c r="B938" s="114"/>
      <c r="E938" s="116"/>
      <c r="F938" s="261" t="s">
        <v>1316</v>
      </c>
      <c r="G938" s="262"/>
      <c r="H938" s="262"/>
      <c r="I938" s="262"/>
      <c r="K938" s="117">
        <v>142.8</v>
      </c>
      <c r="S938" s="114"/>
      <c r="T938" s="118"/>
      <c r="AA938" s="119"/>
      <c r="AT938" s="116" t="s">
        <v>263</v>
      </c>
      <c r="AU938" s="116" t="s">
        <v>77</v>
      </c>
      <c r="AV938" s="116" t="s">
        <v>77</v>
      </c>
      <c r="AW938" s="116" t="s">
        <v>209</v>
      </c>
      <c r="AX938" s="116" t="s">
        <v>69</v>
      </c>
      <c r="AY938" s="116" t="s">
        <v>254</v>
      </c>
    </row>
    <row r="939" spans="2:51" s="6" customFormat="1" ht="15.75" customHeight="1">
      <c r="B939" s="120"/>
      <c r="E939" s="121"/>
      <c r="F939" s="263" t="s">
        <v>264</v>
      </c>
      <c r="G939" s="264"/>
      <c r="H939" s="264"/>
      <c r="I939" s="264"/>
      <c r="K939" s="122">
        <v>155.18</v>
      </c>
      <c r="S939" s="120"/>
      <c r="T939" s="123"/>
      <c r="AA939" s="124"/>
      <c r="AT939" s="121" t="s">
        <v>263</v>
      </c>
      <c r="AU939" s="121" t="s">
        <v>77</v>
      </c>
      <c r="AV939" s="121" t="s">
        <v>265</v>
      </c>
      <c r="AW939" s="121" t="s">
        <v>209</v>
      </c>
      <c r="AX939" s="121" t="s">
        <v>9</v>
      </c>
      <c r="AY939" s="121" t="s">
        <v>254</v>
      </c>
    </row>
    <row r="940" spans="2:65" s="6" customFormat="1" ht="15.75" customHeight="1">
      <c r="B940" s="21"/>
      <c r="C940" s="104" t="s">
        <v>1317</v>
      </c>
      <c r="D940" s="104" t="s">
        <v>255</v>
      </c>
      <c r="E940" s="105" t="s">
        <v>1318</v>
      </c>
      <c r="F940" s="257" t="s">
        <v>1319</v>
      </c>
      <c r="G940" s="258"/>
      <c r="H940" s="258"/>
      <c r="I940" s="258"/>
      <c r="J940" s="107" t="s">
        <v>338</v>
      </c>
      <c r="K940" s="108">
        <v>2.5</v>
      </c>
      <c r="L940" s="259"/>
      <c r="M940" s="258"/>
      <c r="N940" s="260">
        <f>ROUND($L$940*$K$940,0)</f>
        <v>0</v>
      </c>
      <c r="O940" s="258"/>
      <c r="P940" s="258"/>
      <c r="Q940" s="258"/>
      <c r="R940" s="106" t="s">
        <v>259</v>
      </c>
      <c r="S940" s="21"/>
      <c r="T940" s="109"/>
      <c r="U940" s="110" t="s">
        <v>39</v>
      </c>
      <c r="X940" s="111">
        <v>0</v>
      </c>
      <c r="Y940" s="111">
        <f>$X$940*$K$940</f>
        <v>0</v>
      </c>
      <c r="Z940" s="111">
        <v>0.00226</v>
      </c>
      <c r="AA940" s="112">
        <f>$Z$940*$K$940</f>
        <v>0.00565</v>
      </c>
      <c r="AR940" s="73" t="s">
        <v>330</v>
      </c>
      <c r="AT940" s="73" t="s">
        <v>255</v>
      </c>
      <c r="AU940" s="73" t="s">
        <v>77</v>
      </c>
      <c r="AY940" s="6" t="s">
        <v>254</v>
      </c>
      <c r="BE940" s="113">
        <f>IF($U$940="základní",$N$940,0)</f>
        <v>0</v>
      </c>
      <c r="BF940" s="113">
        <f>IF($U$940="snížená",$N$940,0)</f>
        <v>0</v>
      </c>
      <c r="BG940" s="113">
        <f>IF($U$940="zákl. přenesená",$N$940,0)</f>
        <v>0</v>
      </c>
      <c r="BH940" s="113">
        <f>IF($U$940="sníž. přenesená",$N$940,0)</f>
        <v>0</v>
      </c>
      <c r="BI940" s="113">
        <f>IF($U$940="nulová",$N$940,0)</f>
        <v>0</v>
      </c>
      <c r="BJ940" s="73" t="s">
        <v>9</v>
      </c>
      <c r="BK940" s="113">
        <f>ROUND($L$940*$K$940,0)</f>
        <v>0</v>
      </c>
      <c r="BL940" s="73" t="s">
        <v>330</v>
      </c>
      <c r="BM940" s="73" t="s">
        <v>1320</v>
      </c>
    </row>
    <row r="941" spans="2:51" s="6" customFormat="1" ht="15.75" customHeight="1">
      <c r="B941" s="114"/>
      <c r="E941" s="115"/>
      <c r="F941" s="261" t="s">
        <v>1321</v>
      </c>
      <c r="G941" s="262"/>
      <c r="H941" s="262"/>
      <c r="I941" s="262"/>
      <c r="K941" s="117">
        <v>2.5</v>
      </c>
      <c r="S941" s="114"/>
      <c r="T941" s="118"/>
      <c r="AA941" s="119"/>
      <c r="AT941" s="116" t="s">
        <v>263</v>
      </c>
      <c r="AU941" s="116" t="s">
        <v>77</v>
      </c>
      <c r="AV941" s="116" t="s">
        <v>77</v>
      </c>
      <c r="AW941" s="116" t="s">
        <v>209</v>
      </c>
      <c r="AX941" s="116" t="s">
        <v>9</v>
      </c>
      <c r="AY941" s="116" t="s">
        <v>254</v>
      </c>
    </row>
    <row r="942" spans="2:65" s="6" customFormat="1" ht="27" customHeight="1">
      <c r="B942" s="21"/>
      <c r="C942" s="104" t="s">
        <v>1322</v>
      </c>
      <c r="D942" s="104" t="s">
        <v>255</v>
      </c>
      <c r="E942" s="105" t="s">
        <v>1323</v>
      </c>
      <c r="F942" s="257" t="s">
        <v>1324</v>
      </c>
      <c r="G942" s="258"/>
      <c r="H942" s="258"/>
      <c r="I942" s="258"/>
      <c r="J942" s="107" t="s">
        <v>281</v>
      </c>
      <c r="K942" s="108">
        <v>1</v>
      </c>
      <c r="L942" s="259"/>
      <c r="M942" s="258"/>
      <c r="N942" s="260">
        <f>ROUND($L$942*$K$942,0)</f>
        <v>0</v>
      </c>
      <c r="O942" s="258"/>
      <c r="P942" s="258"/>
      <c r="Q942" s="258"/>
      <c r="R942" s="106" t="s">
        <v>259</v>
      </c>
      <c r="S942" s="21"/>
      <c r="T942" s="109"/>
      <c r="U942" s="110" t="s">
        <v>39</v>
      </c>
      <c r="X942" s="111">
        <v>0</v>
      </c>
      <c r="Y942" s="111">
        <f>$X$942*$K$942</f>
        <v>0</v>
      </c>
      <c r="Z942" s="111">
        <v>0.00069</v>
      </c>
      <c r="AA942" s="112">
        <f>$Z$942*$K$942</f>
        <v>0.00069</v>
      </c>
      <c r="AR942" s="73" t="s">
        <v>330</v>
      </c>
      <c r="AT942" s="73" t="s">
        <v>255</v>
      </c>
      <c r="AU942" s="73" t="s">
        <v>77</v>
      </c>
      <c r="AY942" s="6" t="s">
        <v>254</v>
      </c>
      <c r="BE942" s="113">
        <f>IF($U$942="základní",$N$942,0)</f>
        <v>0</v>
      </c>
      <c r="BF942" s="113">
        <f>IF($U$942="snížená",$N$942,0)</f>
        <v>0</v>
      </c>
      <c r="BG942" s="113">
        <f>IF($U$942="zákl. přenesená",$N$942,0)</f>
        <v>0</v>
      </c>
      <c r="BH942" s="113">
        <f>IF($U$942="sníž. přenesená",$N$942,0)</f>
        <v>0</v>
      </c>
      <c r="BI942" s="113">
        <f>IF($U$942="nulová",$N$942,0)</f>
        <v>0</v>
      </c>
      <c r="BJ942" s="73" t="s">
        <v>9</v>
      </c>
      <c r="BK942" s="113">
        <f>ROUND($L$942*$K$942,0)</f>
        <v>0</v>
      </c>
      <c r="BL942" s="73" t="s">
        <v>330</v>
      </c>
      <c r="BM942" s="73" t="s">
        <v>1325</v>
      </c>
    </row>
    <row r="943" spans="2:51" s="6" customFormat="1" ht="15.75" customHeight="1">
      <c r="B943" s="114"/>
      <c r="E943" s="115"/>
      <c r="F943" s="261" t="s">
        <v>1287</v>
      </c>
      <c r="G943" s="262"/>
      <c r="H943" s="262"/>
      <c r="I943" s="262"/>
      <c r="K943" s="117">
        <v>1</v>
      </c>
      <c r="S943" s="114"/>
      <c r="T943" s="118"/>
      <c r="AA943" s="119"/>
      <c r="AT943" s="116" t="s">
        <v>263</v>
      </c>
      <c r="AU943" s="116" t="s">
        <v>77</v>
      </c>
      <c r="AV943" s="116" t="s">
        <v>77</v>
      </c>
      <c r="AW943" s="116" t="s">
        <v>209</v>
      </c>
      <c r="AX943" s="116" t="s">
        <v>9</v>
      </c>
      <c r="AY943" s="116" t="s">
        <v>254</v>
      </c>
    </row>
    <row r="944" spans="2:65" s="6" customFormat="1" ht="15.75" customHeight="1">
      <c r="B944" s="21"/>
      <c r="C944" s="104" t="s">
        <v>1326</v>
      </c>
      <c r="D944" s="104" t="s">
        <v>255</v>
      </c>
      <c r="E944" s="105" t="s">
        <v>1327</v>
      </c>
      <c r="F944" s="257" t="s">
        <v>1328</v>
      </c>
      <c r="G944" s="258"/>
      <c r="H944" s="258"/>
      <c r="I944" s="258"/>
      <c r="J944" s="107" t="s">
        <v>258</v>
      </c>
      <c r="K944" s="108">
        <v>11.2</v>
      </c>
      <c r="L944" s="259"/>
      <c r="M944" s="258"/>
      <c r="N944" s="260">
        <f>ROUND($L$944*$K$944,0)</f>
        <v>0</v>
      </c>
      <c r="O944" s="258"/>
      <c r="P944" s="258"/>
      <c r="Q944" s="258"/>
      <c r="R944" s="106" t="s">
        <v>259</v>
      </c>
      <c r="S944" s="21"/>
      <c r="T944" s="109"/>
      <c r="U944" s="110" t="s">
        <v>39</v>
      </c>
      <c r="X944" s="111">
        <v>0.009874</v>
      </c>
      <c r="Y944" s="111">
        <f>$X$944*$K$944</f>
        <v>0.1105888</v>
      </c>
      <c r="Z944" s="111">
        <v>0</v>
      </c>
      <c r="AA944" s="112">
        <f>$Z$944*$K$944</f>
        <v>0</v>
      </c>
      <c r="AR944" s="73" t="s">
        <v>330</v>
      </c>
      <c r="AT944" s="73" t="s">
        <v>255</v>
      </c>
      <c r="AU944" s="73" t="s">
        <v>77</v>
      </c>
      <c r="AY944" s="6" t="s">
        <v>254</v>
      </c>
      <c r="BE944" s="113">
        <f>IF($U$944="základní",$N$944,0)</f>
        <v>0</v>
      </c>
      <c r="BF944" s="113">
        <f>IF($U$944="snížená",$N$944,0)</f>
        <v>0</v>
      </c>
      <c r="BG944" s="113">
        <f>IF($U$944="zákl. přenesená",$N$944,0)</f>
        <v>0</v>
      </c>
      <c r="BH944" s="113">
        <f>IF($U$944="sníž. přenesená",$N$944,0)</f>
        <v>0</v>
      </c>
      <c r="BI944" s="113">
        <f>IF($U$944="nulová",$N$944,0)</f>
        <v>0</v>
      </c>
      <c r="BJ944" s="73" t="s">
        <v>9</v>
      </c>
      <c r="BK944" s="113">
        <f>ROUND($L$944*$K$944,0)</f>
        <v>0</v>
      </c>
      <c r="BL944" s="73" t="s">
        <v>330</v>
      </c>
      <c r="BM944" s="73" t="s">
        <v>1329</v>
      </c>
    </row>
    <row r="945" spans="2:51" s="6" customFormat="1" ht="15.75" customHeight="1">
      <c r="B945" s="114"/>
      <c r="E945" s="115"/>
      <c r="F945" s="261" t="s">
        <v>1271</v>
      </c>
      <c r="G945" s="262"/>
      <c r="H945" s="262"/>
      <c r="I945" s="262"/>
      <c r="K945" s="117">
        <v>10</v>
      </c>
      <c r="S945" s="114"/>
      <c r="T945" s="118"/>
      <c r="AA945" s="119"/>
      <c r="AT945" s="116" t="s">
        <v>263</v>
      </c>
      <c r="AU945" s="116" t="s">
        <v>77</v>
      </c>
      <c r="AV945" s="116" t="s">
        <v>77</v>
      </c>
      <c r="AW945" s="116" t="s">
        <v>209</v>
      </c>
      <c r="AX945" s="116" t="s">
        <v>69</v>
      </c>
      <c r="AY945" s="116" t="s">
        <v>254</v>
      </c>
    </row>
    <row r="946" spans="2:51" s="6" customFormat="1" ht="15.75" customHeight="1">
      <c r="B946" s="114"/>
      <c r="E946" s="116"/>
      <c r="F946" s="261" t="s">
        <v>1272</v>
      </c>
      <c r="G946" s="262"/>
      <c r="H946" s="262"/>
      <c r="I946" s="262"/>
      <c r="K946" s="117">
        <v>1.2</v>
      </c>
      <c r="S946" s="114"/>
      <c r="T946" s="118"/>
      <c r="AA946" s="119"/>
      <c r="AT946" s="116" t="s">
        <v>263</v>
      </c>
      <c r="AU946" s="116" t="s">
        <v>77</v>
      </c>
      <c r="AV946" s="116" t="s">
        <v>77</v>
      </c>
      <c r="AW946" s="116" t="s">
        <v>209</v>
      </c>
      <c r="AX946" s="116" t="s">
        <v>69</v>
      </c>
      <c r="AY946" s="116" t="s">
        <v>254</v>
      </c>
    </row>
    <row r="947" spans="2:51" s="6" customFormat="1" ht="15.75" customHeight="1">
      <c r="B947" s="120"/>
      <c r="E947" s="121"/>
      <c r="F947" s="263" t="s">
        <v>264</v>
      </c>
      <c r="G947" s="264"/>
      <c r="H947" s="264"/>
      <c r="I947" s="264"/>
      <c r="K947" s="122">
        <v>11.2</v>
      </c>
      <c r="S947" s="120"/>
      <c r="T947" s="123"/>
      <c r="AA947" s="124"/>
      <c r="AT947" s="121" t="s">
        <v>263</v>
      </c>
      <c r="AU947" s="121" t="s">
        <v>77</v>
      </c>
      <c r="AV947" s="121" t="s">
        <v>265</v>
      </c>
      <c r="AW947" s="121" t="s">
        <v>209</v>
      </c>
      <c r="AX947" s="121" t="s">
        <v>9</v>
      </c>
      <c r="AY947" s="121" t="s">
        <v>254</v>
      </c>
    </row>
    <row r="948" spans="2:65" s="6" customFormat="1" ht="15.75" customHeight="1">
      <c r="B948" s="21"/>
      <c r="C948" s="104" t="s">
        <v>1330</v>
      </c>
      <c r="D948" s="104" t="s">
        <v>255</v>
      </c>
      <c r="E948" s="105" t="s">
        <v>1331</v>
      </c>
      <c r="F948" s="257" t="s">
        <v>1332</v>
      </c>
      <c r="G948" s="258"/>
      <c r="H948" s="258"/>
      <c r="I948" s="258"/>
      <c r="J948" s="107" t="s">
        <v>338</v>
      </c>
      <c r="K948" s="108">
        <v>252.7</v>
      </c>
      <c r="L948" s="259"/>
      <c r="M948" s="258"/>
      <c r="N948" s="260">
        <f>ROUND($L$948*$K$948,0)</f>
        <v>0</v>
      </c>
      <c r="O948" s="258"/>
      <c r="P948" s="258"/>
      <c r="Q948" s="258"/>
      <c r="R948" s="106" t="s">
        <v>259</v>
      </c>
      <c r="S948" s="21"/>
      <c r="T948" s="109"/>
      <c r="U948" s="110" t="s">
        <v>39</v>
      </c>
      <c r="X948" s="111">
        <v>0.002737</v>
      </c>
      <c r="Y948" s="111">
        <f>$X$948*$K$948</f>
        <v>0.6916399</v>
      </c>
      <c r="Z948" s="111">
        <v>0</v>
      </c>
      <c r="AA948" s="112">
        <f>$Z$948*$K$948</f>
        <v>0</v>
      </c>
      <c r="AR948" s="73" t="s">
        <v>330</v>
      </c>
      <c r="AT948" s="73" t="s">
        <v>255</v>
      </c>
      <c r="AU948" s="73" t="s">
        <v>77</v>
      </c>
      <c r="AY948" s="6" t="s">
        <v>254</v>
      </c>
      <c r="BE948" s="113">
        <f>IF($U$948="základní",$N$948,0)</f>
        <v>0</v>
      </c>
      <c r="BF948" s="113">
        <f>IF($U$948="snížená",$N$948,0)</f>
        <v>0</v>
      </c>
      <c r="BG948" s="113">
        <f>IF($U$948="zákl. přenesená",$N$948,0)</f>
        <v>0</v>
      </c>
      <c r="BH948" s="113">
        <f>IF($U$948="sníž. přenesená",$N$948,0)</f>
        <v>0</v>
      </c>
      <c r="BI948" s="113">
        <f>IF($U$948="nulová",$N$948,0)</f>
        <v>0</v>
      </c>
      <c r="BJ948" s="73" t="s">
        <v>9</v>
      </c>
      <c r="BK948" s="113">
        <f>ROUND($L$948*$K$948,0)</f>
        <v>0</v>
      </c>
      <c r="BL948" s="73" t="s">
        <v>330</v>
      </c>
      <c r="BM948" s="73" t="s">
        <v>1333</v>
      </c>
    </row>
    <row r="949" spans="2:51" s="6" customFormat="1" ht="15.75" customHeight="1">
      <c r="B949" s="114"/>
      <c r="E949" s="115"/>
      <c r="F949" s="261" t="s">
        <v>1297</v>
      </c>
      <c r="G949" s="262"/>
      <c r="H949" s="262"/>
      <c r="I949" s="262"/>
      <c r="K949" s="117">
        <v>103.2</v>
      </c>
      <c r="S949" s="114"/>
      <c r="T949" s="118"/>
      <c r="AA949" s="119"/>
      <c r="AT949" s="116" t="s">
        <v>263</v>
      </c>
      <c r="AU949" s="116" t="s">
        <v>77</v>
      </c>
      <c r="AV949" s="116" t="s">
        <v>77</v>
      </c>
      <c r="AW949" s="116" t="s">
        <v>209</v>
      </c>
      <c r="AX949" s="116" t="s">
        <v>69</v>
      </c>
      <c r="AY949" s="116" t="s">
        <v>254</v>
      </c>
    </row>
    <row r="950" spans="2:51" s="6" customFormat="1" ht="15.75" customHeight="1">
      <c r="B950" s="114"/>
      <c r="E950" s="116"/>
      <c r="F950" s="261" t="s">
        <v>1298</v>
      </c>
      <c r="G950" s="262"/>
      <c r="H950" s="262"/>
      <c r="I950" s="262"/>
      <c r="K950" s="117">
        <v>1.85</v>
      </c>
      <c r="S950" s="114"/>
      <c r="T950" s="118"/>
      <c r="AA950" s="119"/>
      <c r="AT950" s="116" t="s">
        <v>263</v>
      </c>
      <c r="AU950" s="116" t="s">
        <v>77</v>
      </c>
      <c r="AV950" s="116" t="s">
        <v>77</v>
      </c>
      <c r="AW950" s="116" t="s">
        <v>209</v>
      </c>
      <c r="AX950" s="116" t="s">
        <v>69</v>
      </c>
      <c r="AY950" s="116" t="s">
        <v>254</v>
      </c>
    </row>
    <row r="951" spans="2:51" s="6" customFormat="1" ht="15.75" customHeight="1">
      <c r="B951" s="114"/>
      <c r="E951" s="116"/>
      <c r="F951" s="261" t="s">
        <v>1299</v>
      </c>
      <c r="G951" s="262"/>
      <c r="H951" s="262"/>
      <c r="I951" s="262"/>
      <c r="K951" s="117">
        <v>10.85</v>
      </c>
      <c r="S951" s="114"/>
      <c r="T951" s="118"/>
      <c r="AA951" s="119"/>
      <c r="AT951" s="116" t="s">
        <v>263</v>
      </c>
      <c r="AU951" s="116" t="s">
        <v>77</v>
      </c>
      <c r="AV951" s="116" t="s">
        <v>77</v>
      </c>
      <c r="AW951" s="116" t="s">
        <v>209</v>
      </c>
      <c r="AX951" s="116" t="s">
        <v>69</v>
      </c>
      <c r="AY951" s="116" t="s">
        <v>254</v>
      </c>
    </row>
    <row r="952" spans="2:51" s="6" customFormat="1" ht="15.75" customHeight="1">
      <c r="B952" s="114"/>
      <c r="E952" s="116"/>
      <c r="F952" s="261" t="s">
        <v>1300</v>
      </c>
      <c r="G952" s="262"/>
      <c r="H952" s="262"/>
      <c r="I952" s="262"/>
      <c r="K952" s="117">
        <v>78.75</v>
      </c>
      <c r="S952" s="114"/>
      <c r="T952" s="118"/>
      <c r="AA952" s="119"/>
      <c r="AT952" s="116" t="s">
        <v>263</v>
      </c>
      <c r="AU952" s="116" t="s">
        <v>77</v>
      </c>
      <c r="AV952" s="116" t="s">
        <v>77</v>
      </c>
      <c r="AW952" s="116" t="s">
        <v>209</v>
      </c>
      <c r="AX952" s="116" t="s">
        <v>69</v>
      </c>
      <c r="AY952" s="116" t="s">
        <v>254</v>
      </c>
    </row>
    <row r="953" spans="2:51" s="6" customFormat="1" ht="15.75" customHeight="1">
      <c r="B953" s="114"/>
      <c r="E953" s="116"/>
      <c r="F953" s="261" t="s">
        <v>1301</v>
      </c>
      <c r="G953" s="262"/>
      <c r="H953" s="262"/>
      <c r="I953" s="262"/>
      <c r="K953" s="117">
        <v>52.25</v>
      </c>
      <c r="S953" s="114"/>
      <c r="T953" s="118"/>
      <c r="AA953" s="119"/>
      <c r="AT953" s="116" t="s">
        <v>263</v>
      </c>
      <c r="AU953" s="116" t="s">
        <v>77</v>
      </c>
      <c r="AV953" s="116" t="s">
        <v>77</v>
      </c>
      <c r="AW953" s="116" t="s">
        <v>209</v>
      </c>
      <c r="AX953" s="116" t="s">
        <v>69</v>
      </c>
      <c r="AY953" s="116" t="s">
        <v>254</v>
      </c>
    </row>
    <row r="954" spans="2:51" s="6" customFormat="1" ht="15.75" customHeight="1">
      <c r="B954" s="114"/>
      <c r="E954" s="116"/>
      <c r="F954" s="261" t="s">
        <v>1302</v>
      </c>
      <c r="G954" s="262"/>
      <c r="H954" s="262"/>
      <c r="I954" s="262"/>
      <c r="K954" s="117">
        <v>3.4</v>
      </c>
      <c r="S954" s="114"/>
      <c r="T954" s="118"/>
      <c r="AA954" s="119"/>
      <c r="AT954" s="116" t="s">
        <v>263</v>
      </c>
      <c r="AU954" s="116" t="s">
        <v>77</v>
      </c>
      <c r="AV954" s="116" t="s">
        <v>77</v>
      </c>
      <c r="AW954" s="116" t="s">
        <v>209</v>
      </c>
      <c r="AX954" s="116" t="s">
        <v>69</v>
      </c>
      <c r="AY954" s="116" t="s">
        <v>254</v>
      </c>
    </row>
    <row r="955" spans="2:51" s="6" customFormat="1" ht="15.75" customHeight="1">
      <c r="B955" s="120"/>
      <c r="E955" s="121"/>
      <c r="F955" s="263" t="s">
        <v>1303</v>
      </c>
      <c r="G955" s="264"/>
      <c r="H955" s="264"/>
      <c r="I955" s="264"/>
      <c r="K955" s="122">
        <v>250.3</v>
      </c>
      <c r="S955" s="120"/>
      <c r="T955" s="123"/>
      <c r="AA955" s="124"/>
      <c r="AT955" s="121" t="s">
        <v>263</v>
      </c>
      <c r="AU955" s="121" t="s">
        <v>77</v>
      </c>
      <c r="AV955" s="121" t="s">
        <v>265</v>
      </c>
      <c r="AW955" s="121" t="s">
        <v>209</v>
      </c>
      <c r="AX955" s="121" t="s">
        <v>69</v>
      </c>
      <c r="AY955" s="121" t="s">
        <v>254</v>
      </c>
    </row>
    <row r="956" spans="2:51" s="6" customFormat="1" ht="15.75" customHeight="1">
      <c r="B956" s="114"/>
      <c r="E956" s="116"/>
      <c r="F956" s="261" t="s">
        <v>1334</v>
      </c>
      <c r="G956" s="262"/>
      <c r="H956" s="262"/>
      <c r="I956" s="262"/>
      <c r="K956" s="117">
        <v>2.4</v>
      </c>
      <c r="S956" s="114"/>
      <c r="T956" s="118"/>
      <c r="AA956" s="119"/>
      <c r="AT956" s="116" t="s">
        <v>263</v>
      </c>
      <c r="AU956" s="116" t="s">
        <v>77</v>
      </c>
      <c r="AV956" s="116" t="s">
        <v>77</v>
      </c>
      <c r="AW956" s="116" t="s">
        <v>209</v>
      </c>
      <c r="AX956" s="116" t="s">
        <v>69</v>
      </c>
      <c r="AY956" s="116" t="s">
        <v>254</v>
      </c>
    </row>
    <row r="957" spans="2:51" s="6" customFormat="1" ht="15.75" customHeight="1">
      <c r="B957" s="120"/>
      <c r="E957" s="121"/>
      <c r="F957" s="263" t="s">
        <v>1335</v>
      </c>
      <c r="G957" s="264"/>
      <c r="H957" s="264"/>
      <c r="I957" s="264"/>
      <c r="K957" s="122">
        <v>2.4</v>
      </c>
      <c r="S957" s="120"/>
      <c r="T957" s="123"/>
      <c r="AA957" s="124"/>
      <c r="AT957" s="121" t="s">
        <v>263</v>
      </c>
      <c r="AU957" s="121" t="s">
        <v>77</v>
      </c>
      <c r="AV957" s="121" t="s">
        <v>265</v>
      </c>
      <c r="AW957" s="121" t="s">
        <v>209</v>
      </c>
      <c r="AX957" s="121" t="s">
        <v>69</v>
      </c>
      <c r="AY957" s="121" t="s">
        <v>254</v>
      </c>
    </row>
    <row r="958" spans="2:51" s="6" customFormat="1" ht="15.75" customHeight="1">
      <c r="B958" s="129"/>
      <c r="E958" s="130"/>
      <c r="F958" s="269" t="s">
        <v>442</v>
      </c>
      <c r="G958" s="270"/>
      <c r="H958" s="270"/>
      <c r="I958" s="270"/>
      <c r="K958" s="131">
        <v>252.7</v>
      </c>
      <c r="S958" s="129"/>
      <c r="T958" s="132"/>
      <c r="AA958" s="133"/>
      <c r="AT958" s="130" t="s">
        <v>263</v>
      </c>
      <c r="AU958" s="130" t="s">
        <v>77</v>
      </c>
      <c r="AV958" s="130" t="s">
        <v>260</v>
      </c>
      <c r="AW958" s="130" t="s">
        <v>209</v>
      </c>
      <c r="AX958" s="130" t="s">
        <v>9</v>
      </c>
      <c r="AY958" s="130" t="s">
        <v>254</v>
      </c>
    </row>
    <row r="959" spans="2:65" s="6" customFormat="1" ht="15.75" customHeight="1">
      <c r="B959" s="21"/>
      <c r="C959" s="104" t="s">
        <v>1336</v>
      </c>
      <c r="D959" s="104" t="s">
        <v>255</v>
      </c>
      <c r="E959" s="105" t="s">
        <v>1337</v>
      </c>
      <c r="F959" s="257" t="s">
        <v>1338</v>
      </c>
      <c r="G959" s="258"/>
      <c r="H959" s="258"/>
      <c r="I959" s="258"/>
      <c r="J959" s="107" t="s">
        <v>338</v>
      </c>
      <c r="K959" s="108">
        <v>148.35</v>
      </c>
      <c r="L959" s="259"/>
      <c r="M959" s="258"/>
      <c r="N959" s="260">
        <f>ROUND($L$959*$K$959,0)</f>
        <v>0</v>
      </c>
      <c r="O959" s="258"/>
      <c r="P959" s="258"/>
      <c r="Q959" s="258"/>
      <c r="R959" s="106" t="s">
        <v>259</v>
      </c>
      <c r="S959" s="21"/>
      <c r="T959" s="109"/>
      <c r="U959" s="110" t="s">
        <v>39</v>
      </c>
      <c r="X959" s="111">
        <v>0.001281</v>
      </c>
      <c r="Y959" s="111">
        <f>$X$959*$K$959</f>
        <v>0.19003635</v>
      </c>
      <c r="Z959" s="111">
        <v>0</v>
      </c>
      <c r="AA959" s="112">
        <f>$Z$959*$K$959</f>
        <v>0</v>
      </c>
      <c r="AR959" s="73" t="s">
        <v>330</v>
      </c>
      <c r="AT959" s="73" t="s">
        <v>255</v>
      </c>
      <c r="AU959" s="73" t="s">
        <v>77</v>
      </c>
      <c r="AY959" s="6" t="s">
        <v>254</v>
      </c>
      <c r="BE959" s="113">
        <f>IF($U$959="základní",$N$959,0)</f>
        <v>0</v>
      </c>
      <c r="BF959" s="113">
        <f>IF($U$959="snížená",$N$959,0)</f>
        <v>0</v>
      </c>
      <c r="BG959" s="113">
        <f>IF($U$959="zákl. přenesená",$N$959,0)</f>
        <v>0</v>
      </c>
      <c r="BH959" s="113">
        <f>IF($U$959="sníž. přenesená",$N$959,0)</f>
        <v>0</v>
      </c>
      <c r="BI959" s="113">
        <f>IF($U$959="nulová",$N$959,0)</f>
        <v>0</v>
      </c>
      <c r="BJ959" s="73" t="s">
        <v>9</v>
      </c>
      <c r="BK959" s="113">
        <f>ROUND($L$959*$K$959,0)</f>
        <v>0</v>
      </c>
      <c r="BL959" s="73" t="s">
        <v>330</v>
      </c>
      <c r="BM959" s="73" t="s">
        <v>1339</v>
      </c>
    </row>
    <row r="960" spans="2:51" s="6" customFormat="1" ht="15.75" customHeight="1">
      <c r="B960" s="114"/>
      <c r="E960" s="115"/>
      <c r="F960" s="261" t="s">
        <v>1308</v>
      </c>
      <c r="G960" s="262"/>
      <c r="H960" s="262"/>
      <c r="I960" s="262"/>
      <c r="K960" s="117">
        <v>142.8</v>
      </c>
      <c r="S960" s="114"/>
      <c r="T960" s="118"/>
      <c r="AA960" s="119"/>
      <c r="AT960" s="116" t="s">
        <v>263</v>
      </c>
      <c r="AU960" s="116" t="s">
        <v>77</v>
      </c>
      <c r="AV960" s="116" t="s">
        <v>77</v>
      </c>
      <c r="AW960" s="116" t="s">
        <v>209</v>
      </c>
      <c r="AX960" s="116" t="s">
        <v>69</v>
      </c>
      <c r="AY960" s="116" t="s">
        <v>254</v>
      </c>
    </row>
    <row r="961" spans="2:51" s="6" customFormat="1" ht="15.75" customHeight="1">
      <c r="B961" s="114"/>
      <c r="E961" s="116"/>
      <c r="F961" s="261" t="s">
        <v>1309</v>
      </c>
      <c r="G961" s="262"/>
      <c r="H961" s="262"/>
      <c r="I961" s="262"/>
      <c r="K961" s="117">
        <v>5.55</v>
      </c>
      <c r="S961" s="114"/>
      <c r="T961" s="118"/>
      <c r="AA961" s="119"/>
      <c r="AT961" s="116" t="s">
        <v>263</v>
      </c>
      <c r="AU961" s="116" t="s">
        <v>77</v>
      </c>
      <c r="AV961" s="116" t="s">
        <v>77</v>
      </c>
      <c r="AW961" s="116" t="s">
        <v>209</v>
      </c>
      <c r="AX961" s="116" t="s">
        <v>69</v>
      </c>
      <c r="AY961" s="116" t="s">
        <v>254</v>
      </c>
    </row>
    <row r="962" spans="2:51" s="6" customFormat="1" ht="15.75" customHeight="1">
      <c r="B962" s="120"/>
      <c r="E962" s="121"/>
      <c r="F962" s="263" t="s">
        <v>1310</v>
      </c>
      <c r="G962" s="264"/>
      <c r="H962" s="264"/>
      <c r="I962" s="264"/>
      <c r="K962" s="122">
        <v>148.35</v>
      </c>
      <c r="S962" s="120"/>
      <c r="T962" s="123"/>
      <c r="AA962" s="124"/>
      <c r="AT962" s="121" t="s">
        <v>263</v>
      </c>
      <c r="AU962" s="121" t="s">
        <v>77</v>
      </c>
      <c r="AV962" s="121" t="s">
        <v>265</v>
      </c>
      <c r="AW962" s="121" t="s">
        <v>209</v>
      </c>
      <c r="AX962" s="121" t="s">
        <v>9</v>
      </c>
      <c r="AY962" s="121" t="s">
        <v>254</v>
      </c>
    </row>
    <row r="963" spans="2:65" s="6" customFormat="1" ht="15.75" customHeight="1">
      <c r="B963" s="21"/>
      <c r="C963" s="104" t="s">
        <v>1340</v>
      </c>
      <c r="D963" s="104" t="s">
        <v>255</v>
      </c>
      <c r="E963" s="105" t="s">
        <v>1341</v>
      </c>
      <c r="F963" s="257" t="s">
        <v>1342</v>
      </c>
      <c r="G963" s="258"/>
      <c r="H963" s="258"/>
      <c r="I963" s="258"/>
      <c r="J963" s="107" t="s">
        <v>338</v>
      </c>
      <c r="K963" s="108">
        <v>155.18</v>
      </c>
      <c r="L963" s="259"/>
      <c r="M963" s="258"/>
      <c r="N963" s="260">
        <f>ROUND($L$963*$K$963,0)</f>
        <v>0</v>
      </c>
      <c r="O963" s="258"/>
      <c r="P963" s="258"/>
      <c r="Q963" s="258"/>
      <c r="R963" s="106" t="s">
        <v>259</v>
      </c>
      <c r="S963" s="21"/>
      <c r="T963" s="109"/>
      <c r="U963" s="110" t="s">
        <v>39</v>
      </c>
      <c r="X963" s="111">
        <v>0.002481</v>
      </c>
      <c r="Y963" s="111">
        <f>$X$963*$K$963</f>
        <v>0.38500158</v>
      </c>
      <c r="Z963" s="111">
        <v>0</v>
      </c>
      <c r="AA963" s="112">
        <f>$Z$963*$K$963</f>
        <v>0</v>
      </c>
      <c r="AR963" s="73" t="s">
        <v>330</v>
      </c>
      <c r="AT963" s="73" t="s">
        <v>255</v>
      </c>
      <c r="AU963" s="73" t="s">
        <v>77</v>
      </c>
      <c r="AY963" s="6" t="s">
        <v>254</v>
      </c>
      <c r="BE963" s="113">
        <f>IF($U$963="základní",$N$963,0)</f>
        <v>0</v>
      </c>
      <c r="BF963" s="113">
        <f>IF($U$963="snížená",$N$963,0)</f>
        <v>0</v>
      </c>
      <c r="BG963" s="113">
        <f>IF($U$963="zákl. přenesená",$N$963,0)</f>
        <v>0</v>
      </c>
      <c r="BH963" s="113">
        <f>IF($U$963="sníž. přenesená",$N$963,0)</f>
        <v>0</v>
      </c>
      <c r="BI963" s="113">
        <f>IF($U$963="nulová",$N$963,0)</f>
        <v>0</v>
      </c>
      <c r="BJ963" s="73" t="s">
        <v>9</v>
      </c>
      <c r="BK963" s="113">
        <f>ROUND($L$963*$K$963,0)</f>
        <v>0</v>
      </c>
      <c r="BL963" s="73" t="s">
        <v>330</v>
      </c>
      <c r="BM963" s="73" t="s">
        <v>1343</v>
      </c>
    </row>
    <row r="964" spans="2:51" s="6" customFormat="1" ht="15.75" customHeight="1">
      <c r="B964" s="114"/>
      <c r="E964" s="115"/>
      <c r="F964" s="261" t="s">
        <v>1315</v>
      </c>
      <c r="G964" s="262"/>
      <c r="H964" s="262"/>
      <c r="I964" s="262"/>
      <c r="K964" s="117">
        <v>12.38</v>
      </c>
      <c r="S964" s="114"/>
      <c r="T964" s="118"/>
      <c r="AA964" s="119"/>
      <c r="AT964" s="116" t="s">
        <v>263</v>
      </c>
      <c r="AU964" s="116" t="s">
        <v>77</v>
      </c>
      <c r="AV964" s="116" t="s">
        <v>77</v>
      </c>
      <c r="AW964" s="116" t="s">
        <v>209</v>
      </c>
      <c r="AX964" s="116" t="s">
        <v>69</v>
      </c>
      <c r="AY964" s="116" t="s">
        <v>254</v>
      </c>
    </row>
    <row r="965" spans="2:51" s="6" customFormat="1" ht="15.75" customHeight="1">
      <c r="B965" s="114"/>
      <c r="E965" s="116"/>
      <c r="F965" s="261" t="s">
        <v>1316</v>
      </c>
      <c r="G965" s="262"/>
      <c r="H965" s="262"/>
      <c r="I965" s="262"/>
      <c r="K965" s="117">
        <v>142.8</v>
      </c>
      <c r="S965" s="114"/>
      <c r="T965" s="118"/>
      <c r="AA965" s="119"/>
      <c r="AT965" s="116" t="s">
        <v>263</v>
      </c>
      <c r="AU965" s="116" t="s">
        <v>77</v>
      </c>
      <c r="AV965" s="116" t="s">
        <v>77</v>
      </c>
      <c r="AW965" s="116" t="s">
        <v>209</v>
      </c>
      <c r="AX965" s="116" t="s">
        <v>69</v>
      </c>
      <c r="AY965" s="116" t="s">
        <v>254</v>
      </c>
    </row>
    <row r="966" spans="2:51" s="6" customFormat="1" ht="15.75" customHeight="1">
      <c r="B966" s="120"/>
      <c r="E966" s="121"/>
      <c r="F966" s="263" t="s">
        <v>264</v>
      </c>
      <c r="G966" s="264"/>
      <c r="H966" s="264"/>
      <c r="I966" s="264"/>
      <c r="K966" s="122">
        <v>155.18</v>
      </c>
      <c r="S966" s="120"/>
      <c r="T966" s="123"/>
      <c r="AA966" s="124"/>
      <c r="AT966" s="121" t="s">
        <v>263</v>
      </c>
      <c r="AU966" s="121" t="s">
        <v>77</v>
      </c>
      <c r="AV966" s="121" t="s">
        <v>265</v>
      </c>
      <c r="AW966" s="121" t="s">
        <v>209</v>
      </c>
      <c r="AX966" s="121" t="s">
        <v>9</v>
      </c>
      <c r="AY966" s="121" t="s">
        <v>254</v>
      </c>
    </row>
    <row r="967" spans="2:65" s="6" customFormat="1" ht="15.75" customHeight="1">
      <c r="B967" s="21"/>
      <c r="C967" s="104" t="s">
        <v>1344</v>
      </c>
      <c r="D967" s="104" t="s">
        <v>255</v>
      </c>
      <c r="E967" s="105" t="s">
        <v>1345</v>
      </c>
      <c r="F967" s="257" t="s">
        <v>1346</v>
      </c>
      <c r="G967" s="258"/>
      <c r="H967" s="258"/>
      <c r="I967" s="258"/>
      <c r="J967" s="107" t="s">
        <v>338</v>
      </c>
      <c r="K967" s="108">
        <v>2.6</v>
      </c>
      <c r="L967" s="259"/>
      <c r="M967" s="258"/>
      <c r="N967" s="260">
        <f>ROUND($L$967*$K$967,0)</f>
        <v>0</v>
      </c>
      <c r="O967" s="258"/>
      <c r="P967" s="258"/>
      <c r="Q967" s="258"/>
      <c r="R967" s="106" t="s">
        <v>259</v>
      </c>
      <c r="S967" s="21"/>
      <c r="T967" s="109"/>
      <c r="U967" s="110" t="s">
        <v>39</v>
      </c>
      <c r="X967" s="111">
        <v>0.004956</v>
      </c>
      <c r="Y967" s="111">
        <f>$X$967*$K$967</f>
        <v>0.0128856</v>
      </c>
      <c r="Z967" s="111">
        <v>0</v>
      </c>
      <c r="AA967" s="112">
        <f>$Z$967*$K$967</f>
        <v>0</v>
      </c>
      <c r="AR967" s="73" t="s">
        <v>330</v>
      </c>
      <c r="AT967" s="73" t="s">
        <v>255</v>
      </c>
      <c r="AU967" s="73" t="s">
        <v>77</v>
      </c>
      <c r="AY967" s="6" t="s">
        <v>254</v>
      </c>
      <c r="BE967" s="113">
        <f>IF($U$967="základní",$N$967,0)</f>
        <v>0</v>
      </c>
      <c r="BF967" s="113">
        <f>IF($U$967="snížená",$N$967,0)</f>
        <v>0</v>
      </c>
      <c r="BG967" s="113">
        <f>IF($U$967="zákl. přenesená",$N$967,0)</f>
        <v>0</v>
      </c>
      <c r="BH967" s="113">
        <f>IF($U$967="sníž. přenesená",$N$967,0)</f>
        <v>0</v>
      </c>
      <c r="BI967" s="113">
        <f>IF($U$967="nulová",$N$967,0)</f>
        <v>0</v>
      </c>
      <c r="BJ967" s="73" t="s">
        <v>9</v>
      </c>
      <c r="BK967" s="113">
        <f>ROUND($L$967*$K$967,0)</f>
        <v>0</v>
      </c>
      <c r="BL967" s="73" t="s">
        <v>330</v>
      </c>
      <c r="BM967" s="73" t="s">
        <v>1347</v>
      </c>
    </row>
    <row r="968" spans="2:51" s="6" customFormat="1" ht="15.75" customHeight="1">
      <c r="B968" s="114"/>
      <c r="E968" s="115"/>
      <c r="F968" s="261" t="s">
        <v>1348</v>
      </c>
      <c r="G968" s="262"/>
      <c r="H968" s="262"/>
      <c r="I968" s="262"/>
      <c r="K968" s="117">
        <v>2.6</v>
      </c>
      <c r="S968" s="114"/>
      <c r="T968" s="118"/>
      <c r="AA968" s="119"/>
      <c r="AT968" s="116" t="s">
        <v>263</v>
      </c>
      <c r="AU968" s="116" t="s">
        <v>77</v>
      </c>
      <c r="AV968" s="116" t="s">
        <v>77</v>
      </c>
      <c r="AW968" s="116" t="s">
        <v>209</v>
      </c>
      <c r="AX968" s="116" t="s">
        <v>9</v>
      </c>
      <c r="AY968" s="116" t="s">
        <v>254</v>
      </c>
    </row>
    <row r="969" spans="2:65" s="6" customFormat="1" ht="27" customHeight="1">
      <c r="B969" s="21"/>
      <c r="C969" s="104" t="s">
        <v>1349</v>
      </c>
      <c r="D969" s="104" t="s">
        <v>255</v>
      </c>
      <c r="E969" s="105" t="s">
        <v>1350</v>
      </c>
      <c r="F969" s="257" t="s">
        <v>1351</v>
      </c>
      <c r="G969" s="258"/>
      <c r="H969" s="258"/>
      <c r="I969" s="258"/>
      <c r="J969" s="107" t="s">
        <v>338</v>
      </c>
      <c r="K969" s="108">
        <v>2.5</v>
      </c>
      <c r="L969" s="259"/>
      <c r="M969" s="258"/>
      <c r="N969" s="260">
        <f>ROUND($L$969*$K$969,0)</f>
        <v>0</v>
      </c>
      <c r="O969" s="258"/>
      <c r="P969" s="258"/>
      <c r="Q969" s="258"/>
      <c r="R969" s="106" t="s">
        <v>259</v>
      </c>
      <c r="S969" s="21"/>
      <c r="T969" s="109"/>
      <c r="U969" s="110" t="s">
        <v>39</v>
      </c>
      <c r="X969" s="111">
        <v>0.001715</v>
      </c>
      <c r="Y969" s="111">
        <f>$X$969*$K$969</f>
        <v>0.0042875</v>
      </c>
      <c r="Z969" s="111">
        <v>0</v>
      </c>
      <c r="AA969" s="112">
        <f>$Z$969*$K$969</f>
        <v>0</v>
      </c>
      <c r="AR969" s="73" t="s">
        <v>330</v>
      </c>
      <c r="AT969" s="73" t="s">
        <v>255</v>
      </c>
      <c r="AU969" s="73" t="s">
        <v>77</v>
      </c>
      <c r="AY969" s="6" t="s">
        <v>254</v>
      </c>
      <c r="BE969" s="113">
        <f>IF($U$969="základní",$N$969,0)</f>
        <v>0</v>
      </c>
      <c r="BF969" s="113">
        <f>IF($U$969="snížená",$N$969,0)</f>
        <v>0</v>
      </c>
      <c r="BG969" s="113">
        <f>IF($U$969="zákl. přenesená",$N$969,0)</f>
        <v>0</v>
      </c>
      <c r="BH969" s="113">
        <f>IF($U$969="sníž. přenesená",$N$969,0)</f>
        <v>0</v>
      </c>
      <c r="BI969" s="113">
        <f>IF($U$969="nulová",$N$969,0)</f>
        <v>0</v>
      </c>
      <c r="BJ969" s="73" t="s">
        <v>9</v>
      </c>
      <c r="BK969" s="113">
        <f>ROUND($L$969*$K$969,0)</f>
        <v>0</v>
      </c>
      <c r="BL969" s="73" t="s">
        <v>330</v>
      </c>
      <c r="BM969" s="73" t="s">
        <v>1352</v>
      </c>
    </row>
    <row r="970" spans="2:51" s="6" customFormat="1" ht="15.75" customHeight="1">
      <c r="B970" s="114"/>
      <c r="E970" s="115"/>
      <c r="F970" s="261" t="s">
        <v>1321</v>
      </c>
      <c r="G970" s="262"/>
      <c r="H970" s="262"/>
      <c r="I970" s="262"/>
      <c r="K970" s="117">
        <v>2.5</v>
      </c>
      <c r="S970" s="114"/>
      <c r="T970" s="118"/>
      <c r="AA970" s="119"/>
      <c r="AT970" s="116" t="s">
        <v>263</v>
      </c>
      <c r="AU970" s="116" t="s">
        <v>77</v>
      </c>
      <c r="AV970" s="116" t="s">
        <v>77</v>
      </c>
      <c r="AW970" s="116" t="s">
        <v>209</v>
      </c>
      <c r="AX970" s="116" t="s">
        <v>9</v>
      </c>
      <c r="AY970" s="116" t="s">
        <v>254</v>
      </c>
    </row>
    <row r="971" spans="2:65" s="6" customFormat="1" ht="27" customHeight="1">
      <c r="B971" s="21"/>
      <c r="C971" s="104" t="s">
        <v>1353</v>
      </c>
      <c r="D971" s="104" t="s">
        <v>255</v>
      </c>
      <c r="E971" s="105" t="s">
        <v>1354</v>
      </c>
      <c r="F971" s="257" t="s">
        <v>1355</v>
      </c>
      <c r="G971" s="258"/>
      <c r="H971" s="258"/>
      <c r="I971" s="258"/>
      <c r="J971" s="107" t="s">
        <v>281</v>
      </c>
      <c r="K971" s="108">
        <v>1</v>
      </c>
      <c r="L971" s="259"/>
      <c r="M971" s="258"/>
      <c r="N971" s="260">
        <f>ROUND($L$971*$K$971,0)</f>
        <v>0</v>
      </c>
      <c r="O971" s="258"/>
      <c r="P971" s="258"/>
      <c r="Q971" s="258"/>
      <c r="R971" s="106" t="s">
        <v>259</v>
      </c>
      <c r="S971" s="21"/>
      <c r="T971" s="109"/>
      <c r="U971" s="110" t="s">
        <v>39</v>
      </c>
      <c r="X971" s="111">
        <v>0.000375</v>
      </c>
      <c r="Y971" s="111">
        <f>$X$971*$K$971</f>
        <v>0.000375</v>
      </c>
      <c r="Z971" s="111">
        <v>0</v>
      </c>
      <c r="AA971" s="112">
        <f>$Z$971*$K$971</f>
        <v>0</v>
      </c>
      <c r="AR971" s="73" t="s">
        <v>330</v>
      </c>
      <c r="AT971" s="73" t="s">
        <v>255</v>
      </c>
      <c r="AU971" s="73" t="s">
        <v>77</v>
      </c>
      <c r="AY971" s="6" t="s">
        <v>254</v>
      </c>
      <c r="BE971" s="113">
        <f>IF($U$971="základní",$N$971,0)</f>
        <v>0</v>
      </c>
      <c r="BF971" s="113">
        <f>IF($U$971="snížená",$N$971,0)</f>
        <v>0</v>
      </c>
      <c r="BG971" s="113">
        <f>IF($U$971="zákl. přenesená",$N$971,0)</f>
        <v>0</v>
      </c>
      <c r="BH971" s="113">
        <f>IF($U$971="sníž. přenesená",$N$971,0)</f>
        <v>0</v>
      </c>
      <c r="BI971" s="113">
        <f>IF($U$971="nulová",$N$971,0)</f>
        <v>0</v>
      </c>
      <c r="BJ971" s="73" t="s">
        <v>9</v>
      </c>
      <c r="BK971" s="113">
        <f>ROUND($L$971*$K$971,0)</f>
        <v>0</v>
      </c>
      <c r="BL971" s="73" t="s">
        <v>330</v>
      </c>
      <c r="BM971" s="73" t="s">
        <v>1356</v>
      </c>
    </row>
    <row r="972" spans="2:51" s="6" customFormat="1" ht="15.75" customHeight="1">
      <c r="B972" s="114"/>
      <c r="E972" s="115"/>
      <c r="F972" s="261" t="s">
        <v>1287</v>
      </c>
      <c r="G972" s="262"/>
      <c r="H972" s="262"/>
      <c r="I972" s="262"/>
      <c r="K972" s="117">
        <v>1</v>
      </c>
      <c r="S972" s="114"/>
      <c r="T972" s="118"/>
      <c r="AA972" s="119"/>
      <c r="AT972" s="116" t="s">
        <v>263</v>
      </c>
      <c r="AU972" s="116" t="s">
        <v>77</v>
      </c>
      <c r="AV972" s="116" t="s">
        <v>77</v>
      </c>
      <c r="AW972" s="116" t="s">
        <v>209</v>
      </c>
      <c r="AX972" s="116" t="s">
        <v>9</v>
      </c>
      <c r="AY972" s="116" t="s">
        <v>254</v>
      </c>
    </row>
    <row r="973" spans="2:65" s="6" customFormat="1" ht="27" customHeight="1">
      <c r="B973" s="21"/>
      <c r="C973" s="104" t="s">
        <v>1357</v>
      </c>
      <c r="D973" s="104" t="s">
        <v>255</v>
      </c>
      <c r="E973" s="105" t="s">
        <v>1358</v>
      </c>
      <c r="F973" s="257" t="s">
        <v>1359</v>
      </c>
      <c r="G973" s="258"/>
      <c r="H973" s="258"/>
      <c r="I973" s="258"/>
      <c r="J973" s="107" t="s">
        <v>338</v>
      </c>
      <c r="K973" s="108">
        <v>5.7</v>
      </c>
      <c r="L973" s="259"/>
      <c r="M973" s="258"/>
      <c r="N973" s="260">
        <f>ROUND($L$973*$K$973,0)</f>
        <v>0</v>
      </c>
      <c r="O973" s="258"/>
      <c r="P973" s="258"/>
      <c r="Q973" s="258"/>
      <c r="R973" s="106" t="s">
        <v>259</v>
      </c>
      <c r="S973" s="21"/>
      <c r="T973" s="109"/>
      <c r="U973" s="110" t="s">
        <v>39</v>
      </c>
      <c r="X973" s="111">
        <v>0.001448</v>
      </c>
      <c r="Y973" s="111">
        <f>$X$973*$K$973</f>
        <v>0.0082536</v>
      </c>
      <c r="Z973" s="111">
        <v>0</v>
      </c>
      <c r="AA973" s="112">
        <f>$Z$973*$K$973</f>
        <v>0</v>
      </c>
      <c r="AR973" s="73" t="s">
        <v>330</v>
      </c>
      <c r="AT973" s="73" t="s">
        <v>255</v>
      </c>
      <c r="AU973" s="73" t="s">
        <v>77</v>
      </c>
      <c r="AY973" s="6" t="s">
        <v>254</v>
      </c>
      <c r="BE973" s="113">
        <f>IF($U$973="základní",$N$973,0)</f>
        <v>0</v>
      </c>
      <c r="BF973" s="113">
        <f>IF($U$973="snížená",$N$973,0)</f>
        <v>0</v>
      </c>
      <c r="BG973" s="113">
        <f>IF($U$973="zákl. přenesená",$N$973,0)</f>
        <v>0</v>
      </c>
      <c r="BH973" s="113">
        <f>IF($U$973="sníž. přenesená",$N$973,0)</f>
        <v>0</v>
      </c>
      <c r="BI973" s="113">
        <f>IF($U$973="nulová",$N$973,0)</f>
        <v>0</v>
      </c>
      <c r="BJ973" s="73" t="s">
        <v>9</v>
      </c>
      <c r="BK973" s="113">
        <f>ROUND($L$973*$K$973,0)</f>
        <v>0</v>
      </c>
      <c r="BL973" s="73" t="s">
        <v>330</v>
      </c>
      <c r="BM973" s="73" t="s">
        <v>1360</v>
      </c>
    </row>
    <row r="974" spans="2:51" s="6" customFormat="1" ht="15.75" customHeight="1">
      <c r="B974" s="114"/>
      <c r="E974" s="115"/>
      <c r="F974" s="261" t="s">
        <v>1282</v>
      </c>
      <c r="G974" s="262"/>
      <c r="H974" s="262"/>
      <c r="I974" s="262"/>
      <c r="K974" s="117">
        <v>5.7</v>
      </c>
      <c r="S974" s="114"/>
      <c r="T974" s="118"/>
      <c r="AA974" s="119"/>
      <c r="AT974" s="116" t="s">
        <v>263</v>
      </c>
      <c r="AU974" s="116" t="s">
        <v>77</v>
      </c>
      <c r="AV974" s="116" t="s">
        <v>77</v>
      </c>
      <c r="AW974" s="116" t="s">
        <v>209</v>
      </c>
      <c r="AX974" s="116" t="s">
        <v>9</v>
      </c>
      <c r="AY974" s="116" t="s">
        <v>254</v>
      </c>
    </row>
    <row r="975" spans="2:65" s="6" customFormat="1" ht="27" customHeight="1">
      <c r="B975" s="21"/>
      <c r="C975" s="104" t="s">
        <v>1361</v>
      </c>
      <c r="D975" s="104" t="s">
        <v>255</v>
      </c>
      <c r="E975" s="105" t="s">
        <v>1362</v>
      </c>
      <c r="F975" s="257" t="s">
        <v>1363</v>
      </c>
      <c r="G975" s="258"/>
      <c r="H975" s="258"/>
      <c r="I975" s="258"/>
      <c r="J975" s="107" t="s">
        <v>281</v>
      </c>
      <c r="K975" s="108">
        <v>2</v>
      </c>
      <c r="L975" s="259"/>
      <c r="M975" s="258"/>
      <c r="N975" s="260">
        <f>ROUND($L$975*$K$975,0)</f>
        <v>0</v>
      </c>
      <c r="O975" s="258"/>
      <c r="P975" s="258"/>
      <c r="Q975" s="258"/>
      <c r="R975" s="106" t="s">
        <v>259</v>
      </c>
      <c r="S975" s="21"/>
      <c r="T975" s="109"/>
      <c r="U975" s="110" t="s">
        <v>39</v>
      </c>
      <c r="X975" s="111">
        <v>8E-05</v>
      </c>
      <c r="Y975" s="111">
        <f>$X$975*$K$975</f>
        <v>0.00016</v>
      </c>
      <c r="Z975" s="111">
        <v>0</v>
      </c>
      <c r="AA975" s="112">
        <f>$Z$975*$K$975</f>
        <v>0</v>
      </c>
      <c r="AR975" s="73" t="s">
        <v>330</v>
      </c>
      <c r="AT975" s="73" t="s">
        <v>255</v>
      </c>
      <c r="AU975" s="73" t="s">
        <v>77</v>
      </c>
      <c r="AY975" s="6" t="s">
        <v>254</v>
      </c>
      <c r="BE975" s="113">
        <f>IF($U$975="základní",$N$975,0)</f>
        <v>0</v>
      </c>
      <c r="BF975" s="113">
        <f>IF($U$975="snížená",$N$975,0)</f>
        <v>0</v>
      </c>
      <c r="BG975" s="113">
        <f>IF($U$975="zákl. přenesená",$N$975,0)</f>
        <v>0</v>
      </c>
      <c r="BH975" s="113">
        <f>IF($U$975="sníž. přenesená",$N$975,0)</f>
        <v>0</v>
      </c>
      <c r="BI975" s="113">
        <f>IF($U$975="nulová",$N$975,0)</f>
        <v>0</v>
      </c>
      <c r="BJ975" s="73" t="s">
        <v>9</v>
      </c>
      <c r="BK975" s="113">
        <f>ROUND($L$975*$K$975,0)</f>
        <v>0</v>
      </c>
      <c r="BL975" s="73" t="s">
        <v>330</v>
      </c>
      <c r="BM975" s="73" t="s">
        <v>1364</v>
      </c>
    </row>
    <row r="976" spans="2:51" s="6" customFormat="1" ht="15.75" customHeight="1">
      <c r="B976" s="114"/>
      <c r="E976" s="115"/>
      <c r="F976" s="261" t="s">
        <v>1365</v>
      </c>
      <c r="G976" s="262"/>
      <c r="H976" s="262"/>
      <c r="I976" s="262"/>
      <c r="K976" s="117">
        <v>2</v>
      </c>
      <c r="S976" s="114"/>
      <c r="T976" s="118"/>
      <c r="AA976" s="119"/>
      <c r="AT976" s="116" t="s">
        <v>263</v>
      </c>
      <c r="AU976" s="116" t="s">
        <v>77</v>
      </c>
      <c r="AV976" s="116" t="s">
        <v>77</v>
      </c>
      <c r="AW976" s="116" t="s">
        <v>209</v>
      </c>
      <c r="AX976" s="116" t="s">
        <v>9</v>
      </c>
      <c r="AY976" s="116" t="s">
        <v>254</v>
      </c>
    </row>
    <row r="977" spans="2:65" s="6" customFormat="1" ht="27" customHeight="1">
      <c r="B977" s="21"/>
      <c r="C977" s="104" t="s">
        <v>1366</v>
      </c>
      <c r="D977" s="104" t="s">
        <v>255</v>
      </c>
      <c r="E977" s="105" t="s">
        <v>1367</v>
      </c>
      <c r="F977" s="257" t="s">
        <v>1368</v>
      </c>
      <c r="G977" s="258"/>
      <c r="H977" s="258"/>
      <c r="I977" s="258"/>
      <c r="J977" s="107" t="s">
        <v>281</v>
      </c>
      <c r="K977" s="108">
        <v>1</v>
      </c>
      <c r="L977" s="259"/>
      <c r="M977" s="258"/>
      <c r="N977" s="260">
        <f>ROUND($L$977*$K$977,0)</f>
        <v>0</v>
      </c>
      <c r="O977" s="258"/>
      <c r="P977" s="258"/>
      <c r="Q977" s="258"/>
      <c r="R977" s="106" t="s">
        <v>259</v>
      </c>
      <c r="S977" s="21"/>
      <c r="T977" s="109"/>
      <c r="U977" s="110" t="s">
        <v>39</v>
      </c>
      <c r="X977" s="111">
        <v>0.00025</v>
      </c>
      <c r="Y977" s="111">
        <f>$X$977*$K$977</f>
        <v>0.00025</v>
      </c>
      <c r="Z977" s="111">
        <v>0</v>
      </c>
      <c r="AA977" s="112">
        <f>$Z$977*$K$977</f>
        <v>0</v>
      </c>
      <c r="AR977" s="73" t="s">
        <v>330</v>
      </c>
      <c r="AT977" s="73" t="s">
        <v>255</v>
      </c>
      <c r="AU977" s="73" t="s">
        <v>77</v>
      </c>
      <c r="AY977" s="6" t="s">
        <v>254</v>
      </c>
      <c r="BE977" s="113">
        <f>IF($U$977="základní",$N$977,0)</f>
        <v>0</v>
      </c>
      <c r="BF977" s="113">
        <f>IF($U$977="snížená",$N$977,0)</f>
        <v>0</v>
      </c>
      <c r="BG977" s="113">
        <f>IF($U$977="zákl. přenesená",$N$977,0)</f>
        <v>0</v>
      </c>
      <c r="BH977" s="113">
        <f>IF($U$977="sníž. přenesená",$N$977,0)</f>
        <v>0</v>
      </c>
      <c r="BI977" s="113">
        <f>IF($U$977="nulová",$N$977,0)</f>
        <v>0</v>
      </c>
      <c r="BJ977" s="73" t="s">
        <v>9</v>
      </c>
      <c r="BK977" s="113">
        <f>ROUND($L$977*$K$977,0)</f>
        <v>0</v>
      </c>
      <c r="BL977" s="73" t="s">
        <v>330</v>
      </c>
      <c r="BM977" s="73" t="s">
        <v>1369</v>
      </c>
    </row>
    <row r="978" spans="2:51" s="6" customFormat="1" ht="15.75" customHeight="1">
      <c r="B978" s="114"/>
      <c r="E978" s="115"/>
      <c r="F978" s="261" t="s">
        <v>1287</v>
      </c>
      <c r="G978" s="262"/>
      <c r="H978" s="262"/>
      <c r="I978" s="262"/>
      <c r="K978" s="117">
        <v>1</v>
      </c>
      <c r="S978" s="114"/>
      <c r="T978" s="118"/>
      <c r="AA978" s="119"/>
      <c r="AT978" s="116" t="s">
        <v>263</v>
      </c>
      <c r="AU978" s="116" t="s">
        <v>77</v>
      </c>
      <c r="AV978" s="116" t="s">
        <v>77</v>
      </c>
      <c r="AW978" s="116" t="s">
        <v>209</v>
      </c>
      <c r="AX978" s="116" t="s">
        <v>9</v>
      </c>
      <c r="AY978" s="116" t="s">
        <v>254</v>
      </c>
    </row>
    <row r="979" spans="2:65" s="6" customFormat="1" ht="27" customHeight="1">
      <c r="B979" s="21"/>
      <c r="C979" s="104" t="s">
        <v>1370</v>
      </c>
      <c r="D979" s="104" t="s">
        <v>255</v>
      </c>
      <c r="E979" s="105" t="s">
        <v>1371</v>
      </c>
      <c r="F979" s="257" t="s">
        <v>1372</v>
      </c>
      <c r="G979" s="258"/>
      <c r="H979" s="258"/>
      <c r="I979" s="258"/>
      <c r="J979" s="107" t="s">
        <v>921</v>
      </c>
      <c r="K979" s="108">
        <v>1.403</v>
      </c>
      <c r="L979" s="259"/>
      <c r="M979" s="258"/>
      <c r="N979" s="260">
        <f>ROUND($L$979*$K$979,0)</f>
        <v>0</v>
      </c>
      <c r="O979" s="258"/>
      <c r="P979" s="258"/>
      <c r="Q979" s="258"/>
      <c r="R979" s="106" t="s">
        <v>259</v>
      </c>
      <c r="S979" s="21"/>
      <c r="T979" s="109"/>
      <c r="U979" s="110" t="s">
        <v>39</v>
      </c>
      <c r="X979" s="111">
        <v>0</v>
      </c>
      <c r="Y979" s="111">
        <f>$X$979*$K$979</f>
        <v>0</v>
      </c>
      <c r="Z979" s="111">
        <v>0</v>
      </c>
      <c r="AA979" s="112">
        <f>$Z$979*$K$979</f>
        <v>0</v>
      </c>
      <c r="AR979" s="73" t="s">
        <v>330</v>
      </c>
      <c r="AT979" s="73" t="s">
        <v>255</v>
      </c>
      <c r="AU979" s="73" t="s">
        <v>77</v>
      </c>
      <c r="AY979" s="6" t="s">
        <v>254</v>
      </c>
      <c r="BE979" s="113">
        <f>IF($U$979="základní",$N$979,0)</f>
        <v>0</v>
      </c>
      <c r="BF979" s="113">
        <f>IF($U$979="snížená",$N$979,0)</f>
        <v>0</v>
      </c>
      <c r="BG979" s="113">
        <f>IF($U$979="zákl. přenesená",$N$979,0)</f>
        <v>0</v>
      </c>
      <c r="BH979" s="113">
        <f>IF($U$979="sníž. přenesená",$N$979,0)</f>
        <v>0</v>
      </c>
      <c r="BI979" s="113">
        <f>IF($U$979="nulová",$N$979,0)</f>
        <v>0</v>
      </c>
      <c r="BJ979" s="73" t="s">
        <v>9</v>
      </c>
      <c r="BK979" s="113">
        <f>ROUND($L$979*$K$979,0)</f>
        <v>0</v>
      </c>
      <c r="BL979" s="73" t="s">
        <v>330</v>
      </c>
      <c r="BM979" s="73" t="s">
        <v>1373</v>
      </c>
    </row>
    <row r="980" spans="2:63" s="95" customFormat="1" ht="30.75" customHeight="1">
      <c r="B980" s="96"/>
      <c r="D980" s="103" t="s">
        <v>230</v>
      </c>
      <c r="N980" s="252">
        <f>$BK$980</f>
        <v>0</v>
      </c>
      <c r="O980" s="253"/>
      <c r="P980" s="253"/>
      <c r="Q980" s="253"/>
      <c r="S980" s="96"/>
      <c r="T980" s="99"/>
      <c r="W980" s="100">
        <f>SUM($W$981:$W$985)</f>
        <v>0</v>
      </c>
      <c r="Y980" s="100">
        <f>SUM($Y$981:$Y$985)</f>
        <v>0.0036</v>
      </c>
      <c r="AA980" s="101">
        <f>SUM($AA$981:$AA$985)</f>
        <v>0</v>
      </c>
      <c r="AR980" s="98" t="s">
        <v>77</v>
      </c>
      <c r="AT980" s="98" t="s">
        <v>68</v>
      </c>
      <c r="AU980" s="98" t="s">
        <v>9</v>
      </c>
      <c r="AY980" s="98" t="s">
        <v>254</v>
      </c>
      <c r="BK980" s="102">
        <f>SUM($BK$981:$BK$985)</f>
        <v>0</v>
      </c>
    </row>
    <row r="981" spans="2:65" s="6" customFormat="1" ht="27" customHeight="1">
      <c r="B981" s="21"/>
      <c r="C981" s="107" t="s">
        <v>1374</v>
      </c>
      <c r="D981" s="107" t="s">
        <v>255</v>
      </c>
      <c r="E981" s="105" t="s">
        <v>1375</v>
      </c>
      <c r="F981" s="257" t="s">
        <v>1376</v>
      </c>
      <c r="G981" s="258"/>
      <c r="H981" s="258"/>
      <c r="I981" s="258"/>
      <c r="J981" s="107" t="s">
        <v>281</v>
      </c>
      <c r="K981" s="108">
        <v>6</v>
      </c>
      <c r="L981" s="259"/>
      <c r="M981" s="258"/>
      <c r="N981" s="260">
        <f>ROUND($L$981*$K$981,0)</f>
        <v>0</v>
      </c>
      <c r="O981" s="258"/>
      <c r="P981" s="258"/>
      <c r="Q981" s="258"/>
      <c r="R981" s="106"/>
      <c r="S981" s="21"/>
      <c r="T981" s="109"/>
      <c r="U981" s="110" t="s">
        <v>39</v>
      </c>
      <c r="X981" s="111">
        <v>0</v>
      </c>
      <c r="Y981" s="111">
        <f>$X$981*$K$981</f>
        <v>0</v>
      </c>
      <c r="Z981" s="111">
        <v>0</v>
      </c>
      <c r="AA981" s="112">
        <f>$Z$981*$K$981</f>
        <v>0</v>
      </c>
      <c r="AR981" s="73" t="s">
        <v>330</v>
      </c>
      <c r="AT981" s="73" t="s">
        <v>255</v>
      </c>
      <c r="AU981" s="73" t="s">
        <v>77</v>
      </c>
      <c r="AY981" s="73" t="s">
        <v>254</v>
      </c>
      <c r="BE981" s="113">
        <f>IF($U$981="základní",$N$981,0)</f>
        <v>0</v>
      </c>
      <c r="BF981" s="113">
        <f>IF($U$981="snížená",$N$981,0)</f>
        <v>0</v>
      </c>
      <c r="BG981" s="113">
        <f>IF($U$981="zákl. přenesená",$N$981,0)</f>
        <v>0</v>
      </c>
      <c r="BH981" s="113">
        <f>IF($U$981="sníž. přenesená",$N$981,0)</f>
        <v>0</v>
      </c>
      <c r="BI981" s="113">
        <f>IF($U$981="nulová",$N$981,0)</f>
        <v>0</v>
      </c>
      <c r="BJ981" s="73" t="s">
        <v>9</v>
      </c>
      <c r="BK981" s="113">
        <f>ROUND($L$981*$K$981,0)</f>
        <v>0</v>
      </c>
      <c r="BL981" s="73" t="s">
        <v>330</v>
      </c>
      <c r="BM981" s="73" t="s">
        <v>1377</v>
      </c>
    </row>
    <row r="982" spans="2:51" s="6" customFormat="1" ht="15.75" customHeight="1">
      <c r="B982" s="114"/>
      <c r="E982" s="115"/>
      <c r="F982" s="261" t="s">
        <v>1378</v>
      </c>
      <c r="G982" s="262"/>
      <c r="H982" s="262"/>
      <c r="I982" s="262"/>
      <c r="K982" s="117">
        <v>6</v>
      </c>
      <c r="S982" s="114"/>
      <c r="T982" s="118"/>
      <c r="AA982" s="119"/>
      <c r="AT982" s="116" t="s">
        <v>263</v>
      </c>
      <c r="AU982" s="116" t="s">
        <v>77</v>
      </c>
      <c r="AV982" s="116" t="s">
        <v>77</v>
      </c>
      <c r="AW982" s="116" t="s">
        <v>209</v>
      </c>
      <c r="AX982" s="116" t="s">
        <v>9</v>
      </c>
      <c r="AY982" s="116" t="s">
        <v>254</v>
      </c>
    </row>
    <row r="983" spans="2:65" s="6" customFormat="1" ht="15.75" customHeight="1">
      <c r="B983" s="21"/>
      <c r="C983" s="125" t="s">
        <v>1379</v>
      </c>
      <c r="D983" s="125" t="s">
        <v>304</v>
      </c>
      <c r="E983" s="126" t="s">
        <v>1380</v>
      </c>
      <c r="F983" s="265" t="s">
        <v>1381</v>
      </c>
      <c r="G983" s="266"/>
      <c r="H983" s="266"/>
      <c r="I983" s="266"/>
      <c r="J983" s="127" t="s">
        <v>281</v>
      </c>
      <c r="K983" s="128">
        <v>6</v>
      </c>
      <c r="L983" s="267"/>
      <c r="M983" s="266"/>
      <c r="N983" s="268">
        <f>ROUND($L$983*$K$983,0)</f>
        <v>0</v>
      </c>
      <c r="O983" s="258"/>
      <c r="P983" s="258"/>
      <c r="Q983" s="258"/>
      <c r="R983" s="106"/>
      <c r="S983" s="21"/>
      <c r="T983" s="109"/>
      <c r="U983" s="110" t="s">
        <v>39</v>
      </c>
      <c r="X983" s="111">
        <v>0.0006</v>
      </c>
      <c r="Y983" s="111">
        <f>$X$983*$K$983</f>
        <v>0.0036</v>
      </c>
      <c r="Z983" s="111">
        <v>0</v>
      </c>
      <c r="AA983" s="112">
        <f>$Z$983*$K$983</f>
        <v>0</v>
      </c>
      <c r="AR983" s="73" t="s">
        <v>421</v>
      </c>
      <c r="AT983" s="73" t="s">
        <v>304</v>
      </c>
      <c r="AU983" s="73" t="s">
        <v>77</v>
      </c>
      <c r="AY983" s="6" t="s">
        <v>254</v>
      </c>
      <c r="BE983" s="113">
        <f>IF($U$983="základní",$N$983,0)</f>
        <v>0</v>
      </c>
      <c r="BF983" s="113">
        <f>IF($U$983="snížená",$N$983,0)</f>
        <v>0</v>
      </c>
      <c r="BG983" s="113">
        <f>IF($U$983="zákl. přenesená",$N$983,0)</f>
        <v>0</v>
      </c>
      <c r="BH983" s="113">
        <f>IF($U$983="sníž. přenesená",$N$983,0)</f>
        <v>0</v>
      </c>
      <c r="BI983" s="113">
        <f>IF($U$983="nulová",$N$983,0)</f>
        <v>0</v>
      </c>
      <c r="BJ983" s="73" t="s">
        <v>9</v>
      </c>
      <c r="BK983" s="113">
        <f>ROUND($L$983*$K$983,0)</f>
        <v>0</v>
      </c>
      <c r="BL983" s="73" t="s">
        <v>330</v>
      </c>
      <c r="BM983" s="73" t="s">
        <v>1382</v>
      </c>
    </row>
    <row r="984" spans="2:51" s="6" customFormat="1" ht="15.75" customHeight="1">
      <c r="B984" s="114"/>
      <c r="E984" s="115"/>
      <c r="F984" s="261" t="s">
        <v>1378</v>
      </c>
      <c r="G984" s="262"/>
      <c r="H984" s="262"/>
      <c r="I984" s="262"/>
      <c r="K984" s="117">
        <v>6</v>
      </c>
      <c r="S984" s="114"/>
      <c r="T984" s="118"/>
      <c r="AA984" s="119"/>
      <c r="AT984" s="116" t="s">
        <v>263</v>
      </c>
      <c r="AU984" s="116" t="s">
        <v>77</v>
      </c>
      <c r="AV984" s="116" t="s">
        <v>77</v>
      </c>
      <c r="AW984" s="116" t="s">
        <v>209</v>
      </c>
      <c r="AX984" s="116" t="s">
        <v>9</v>
      </c>
      <c r="AY984" s="116" t="s">
        <v>254</v>
      </c>
    </row>
    <row r="985" spans="2:65" s="6" customFormat="1" ht="27" customHeight="1">
      <c r="B985" s="21"/>
      <c r="C985" s="104" t="s">
        <v>1383</v>
      </c>
      <c r="D985" s="104" t="s">
        <v>255</v>
      </c>
      <c r="E985" s="105" t="s">
        <v>1384</v>
      </c>
      <c r="F985" s="257" t="s">
        <v>1385</v>
      </c>
      <c r="G985" s="258"/>
      <c r="H985" s="258"/>
      <c r="I985" s="258"/>
      <c r="J985" s="107" t="s">
        <v>921</v>
      </c>
      <c r="K985" s="108">
        <v>0.004</v>
      </c>
      <c r="L985" s="259"/>
      <c r="M985" s="258"/>
      <c r="N985" s="260">
        <f>ROUND($L$985*$K$985,0)</f>
        <v>0</v>
      </c>
      <c r="O985" s="258"/>
      <c r="P985" s="258"/>
      <c r="Q985" s="258"/>
      <c r="R985" s="106" t="s">
        <v>259</v>
      </c>
      <c r="S985" s="21"/>
      <c r="T985" s="109"/>
      <c r="U985" s="110" t="s">
        <v>39</v>
      </c>
      <c r="X985" s="111">
        <v>0</v>
      </c>
      <c r="Y985" s="111">
        <f>$X$985*$K$985</f>
        <v>0</v>
      </c>
      <c r="Z985" s="111">
        <v>0</v>
      </c>
      <c r="AA985" s="112">
        <f>$Z$985*$K$985</f>
        <v>0</v>
      </c>
      <c r="AR985" s="73" t="s">
        <v>330</v>
      </c>
      <c r="AT985" s="73" t="s">
        <v>255</v>
      </c>
      <c r="AU985" s="73" t="s">
        <v>77</v>
      </c>
      <c r="AY985" s="6" t="s">
        <v>254</v>
      </c>
      <c r="BE985" s="113">
        <f>IF($U$985="základní",$N$985,0)</f>
        <v>0</v>
      </c>
      <c r="BF985" s="113">
        <f>IF($U$985="snížená",$N$985,0)</f>
        <v>0</v>
      </c>
      <c r="BG985" s="113">
        <f>IF($U$985="zákl. přenesená",$N$985,0)</f>
        <v>0</v>
      </c>
      <c r="BH985" s="113">
        <f>IF($U$985="sníž. přenesená",$N$985,0)</f>
        <v>0</v>
      </c>
      <c r="BI985" s="113">
        <f>IF($U$985="nulová",$N$985,0)</f>
        <v>0</v>
      </c>
      <c r="BJ985" s="73" t="s">
        <v>9</v>
      </c>
      <c r="BK985" s="113">
        <f>ROUND($L$985*$K$985,0)</f>
        <v>0</v>
      </c>
      <c r="BL985" s="73" t="s">
        <v>330</v>
      </c>
      <c r="BM985" s="73" t="s">
        <v>1386</v>
      </c>
    </row>
    <row r="986" spans="2:63" s="95" customFormat="1" ht="30.75" customHeight="1">
      <c r="B986" s="96"/>
      <c r="D986" s="103" t="s">
        <v>231</v>
      </c>
      <c r="N986" s="252">
        <f>$BK$986</f>
        <v>0</v>
      </c>
      <c r="O986" s="253"/>
      <c r="P986" s="253"/>
      <c r="Q986" s="253"/>
      <c r="S986" s="96"/>
      <c r="T986" s="99"/>
      <c r="W986" s="100">
        <f>SUM($W$987:$W$1035)</f>
        <v>0</v>
      </c>
      <c r="Y986" s="100">
        <f>SUM($Y$987:$Y$1035)</f>
        <v>9.647139804821101</v>
      </c>
      <c r="AA986" s="101">
        <f>SUM($AA$987:$AA$1035)</f>
        <v>0</v>
      </c>
      <c r="AR986" s="98" t="s">
        <v>77</v>
      </c>
      <c r="AT986" s="98" t="s">
        <v>68</v>
      </c>
      <c r="AU986" s="98" t="s">
        <v>9</v>
      </c>
      <c r="AY986" s="98" t="s">
        <v>254</v>
      </c>
      <c r="BK986" s="102">
        <f>SUM($BK$987:$BK$1035)</f>
        <v>0</v>
      </c>
    </row>
    <row r="987" spans="2:65" s="6" customFormat="1" ht="27" customHeight="1">
      <c r="B987" s="21"/>
      <c r="C987" s="107" t="s">
        <v>1387</v>
      </c>
      <c r="D987" s="107" t="s">
        <v>255</v>
      </c>
      <c r="E987" s="105" t="s">
        <v>1388</v>
      </c>
      <c r="F987" s="257" t="s">
        <v>1389</v>
      </c>
      <c r="G987" s="258"/>
      <c r="H987" s="258"/>
      <c r="I987" s="258"/>
      <c r="J987" s="107" t="s">
        <v>258</v>
      </c>
      <c r="K987" s="108">
        <v>26.427</v>
      </c>
      <c r="L987" s="259"/>
      <c r="M987" s="258"/>
      <c r="N987" s="260">
        <f>ROUND($L$987*$K$987,0)</f>
        <v>0</v>
      </c>
      <c r="O987" s="258"/>
      <c r="P987" s="258"/>
      <c r="Q987" s="258"/>
      <c r="R987" s="106" t="s">
        <v>259</v>
      </c>
      <c r="S987" s="21"/>
      <c r="T987" s="109"/>
      <c r="U987" s="110" t="s">
        <v>39</v>
      </c>
      <c r="X987" s="111">
        <v>0.0002542463</v>
      </c>
      <c r="Y987" s="111">
        <f>$X$987*$K$987</f>
        <v>0.0067189669701</v>
      </c>
      <c r="Z987" s="111">
        <v>0</v>
      </c>
      <c r="AA987" s="112">
        <f>$Z$987*$K$987</f>
        <v>0</v>
      </c>
      <c r="AR987" s="73" t="s">
        <v>330</v>
      </c>
      <c r="AT987" s="73" t="s">
        <v>255</v>
      </c>
      <c r="AU987" s="73" t="s">
        <v>77</v>
      </c>
      <c r="AY987" s="73" t="s">
        <v>254</v>
      </c>
      <c r="BE987" s="113">
        <f>IF($U$987="základní",$N$987,0)</f>
        <v>0</v>
      </c>
      <c r="BF987" s="113">
        <f>IF($U$987="snížená",$N$987,0)</f>
        <v>0</v>
      </c>
      <c r="BG987" s="113">
        <f>IF($U$987="zákl. přenesená",$N$987,0)</f>
        <v>0</v>
      </c>
      <c r="BH987" s="113">
        <f>IF($U$987="sníž. přenesená",$N$987,0)</f>
        <v>0</v>
      </c>
      <c r="BI987" s="113">
        <f>IF($U$987="nulová",$N$987,0)</f>
        <v>0</v>
      </c>
      <c r="BJ987" s="73" t="s">
        <v>9</v>
      </c>
      <c r="BK987" s="113">
        <f>ROUND($L$987*$K$987,0)</f>
        <v>0</v>
      </c>
      <c r="BL987" s="73" t="s">
        <v>330</v>
      </c>
      <c r="BM987" s="73" t="s">
        <v>1390</v>
      </c>
    </row>
    <row r="988" spans="2:51" s="6" customFormat="1" ht="15.75" customHeight="1">
      <c r="B988" s="114"/>
      <c r="E988" s="115"/>
      <c r="F988" s="261" t="s">
        <v>1391</v>
      </c>
      <c r="G988" s="262"/>
      <c r="H988" s="262"/>
      <c r="I988" s="262"/>
      <c r="K988" s="117">
        <v>13.86</v>
      </c>
      <c r="S988" s="114"/>
      <c r="T988" s="118"/>
      <c r="AA988" s="119"/>
      <c r="AT988" s="116" t="s">
        <v>263</v>
      </c>
      <c r="AU988" s="116" t="s">
        <v>77</v>
      </c>
      <c r="AV988" s="116" t="s">
        <v>77</v>
      </c>
      <c r="AW988" s="116" t="s">
        <v>209</v>
      </c>
      <c r="AX988" s="116" t="s">
        <v>69</v>
      </c>
      <c r="AY988" s="116" t="s">
        <v>254</v>
      </c>
    </row>
    <row r="989" spans="2:51" s="6" customFormat="1" ht="15.75" customHeight="1">
      <c r="B989" s="114"/>
      <c r="E989" s="116"/>
      <c r="F989" s="261" t="s">
        <v>1392</v>
      </c>
      <c r="G989" s="262"/>
      <c r="H989" s="262"/>
      <c r="I989" s="262"/>
      <c r="K989" s="117">
        <v>1.08</v>
      </c>
      <c r="S989" s="114"/>
      <c r="T989" s="118"/>
      <c r="AA989" s="119"/>
      <c r="AT989" s="116" t="s">
        <v>263</v>
      </c>
      <c r="AU989" s="116" t="s">
        <v>77</v>
      </c>
      <c r="AV989" s="116" t="s">
        <v>77</v>
      </c>
      <c r="AW989" s="116" t="s">
        <v>209</v>
      </c>
      <c r="AX989" s="116" t="s">
        <v>69</v>
      </c>
      <c r="AY989" s="116" t="s">
        <v>254</v>
      </c>
    </row>
    <row r="990" spans="2:51" s="6" customFormat="1" ht="15.75" customHeight="1">
      <c r="B990" s="114"/>
      <c r="E990" s="116"/>
      <c r="F990" s="261" t="s">
        <v>1393</v>
      </c>
      <c r="G990" s="262"/>
      <c r="H990" s="262"/>
      <c r="I990" s="262"/>
      <c r="K990" s="117">
        <v>9.72</v>
      </c>
      <c r="S990" s="114"/>
      <c r="T990" s="118"/>
      <c r="AA990" s="119"/>
      <c r="AT990" s="116" t="s">
        <v>263</v>
      </c>
      <c r="AU990" s="116" t="s">
        <v>77</v>
      </c>
      <c r="AV990" s="116" t="s">
        <v>77</v>
      </c>
      <c r="AW990" s="116" t="s">
        <v>209</v>
      </c>
      <c r="AX990" s="116" t="s">
        <v>69</v>
      </c>
      <c r="AY990" s="116" t="s">
        <v>254</v>
      </c>
    </row>
    <row r="991" spans="2:51" s="6" customFormat="1" ht="15.75" customHeight="1">
      <c r="B991" s="114"/>
      <c r="E991" s="116"/>
      <c r="F991" s="261" t="s">
        <v>1394</v>
      </c>
      <c r="G991" s="262"/>
      <c r="H991" s="262"/>
      <c r="I991" s="262"/>
      <c r="K991" s="117">
        <v>1.767</v>
      </c>
      <c r="S991" s="114"/>
      <c r="T991" s="118"/>
      <c r="AA991" s="119"/>
      <c r="AT991" s="116" t="s">
        <v>263</v>
      </c>
      <c r="AU991" s="116" t="s">
        <v>77</v>
      </c>
      <c r="AV991" s="116" t="s">
        <v>77</v>
      </c>
      <c r="AW991" s="116" t="s">
        <v>209</v>
      </c>
      <c r="AX991" s="116" t="s">
        <v>69</v>
      </c>
      <c r="AY991" s="116" t="s">
        <v>254</v>
      </c>
    </row>
    <row r="992" spans="2:51" s="6" customFormat="1" ht="15.75" customHeight="1">
      <c r="B992" s="120"/>
      <c r="E992" s="121"/>
      <c r="F992" s="263" t="s">
        <v>264</v>
      </c>
      <c r="G992" s="264"/>
      <c r="H992" s="264"/>
      <c r="I992" s="264"/>
      <c r="K992" s="122">
        <v>26.427</v>
      </c>
      <c r="S992" s="120"/>
      <c r="T992" s="123"/>
      <c r="AA992" s="124"/>
      <c r="AT992" s="121" t="s">
        <v>263</v>
      </c>
      <c r="AU992" s="121" t="s">
        <v>77</v>
      </c>
      <c r="AV992" s="121" t="s">
        <v>265</v>
      </c>
      <c r="AW992" s="121" t="s">
        <v>209</v>
      </c>
      <c r="AX992" s="121" t="s">
        <v>9</v>
      </c>
      <c r="AY992" s="121" t="s">
        <v>254</v>
      </c>
    </row>
    <row r="993" spans="2:65" s="6" customFormat="1" ht="27" customHeight="1">
      <c r="B993" s="21"/>
      <c r="C993" s="104" t="s">
        <v>1395</v>
      </c>
      <c r="D993" s="104" t="s">
        <v>255</v>
      </c>
      <c r="E993" s="105" t="s">
        <v>1396</v>
      </c>
      <c r="F993" s="257" t="s">
        <v>1397</v>
      </c>
      <c r="G993" s="258"/>
      <c r="H993" s="258"/>
      <c r="I993" s="258"/>
      <c r="J993" s="107" t="s">
        <v>258</v>
      </c>
      <c r="K993" s="108">
        <v>365.31</v>
      </c>
      <c r="L993" s="259"/>
      <c r="M993" s="258"/>
      <c r="N993" s="260">
        <f>ROUND($L$993*$K$993,0)</f>
        <v>0</v>
      </c>
      <c r="O993" s="258"/>
      <c r="P993" s="258"/>
      <c r="Q993" s="258"/>
      <c r="R993" s="106" t="s">
        <v>259</v>
      </c>
      <c r="S993" s="21"/>
      <c r="T993" s="109"/>
      <c r="U993" s="110" t="s">
        <v>39</v>
      </c>
      <c r="X993" s="111">
        <v>0.0002466101</v>
      </c>
      <c r="Y993" s="111">
        <f>$X$993*$K$993</f>
        <v>0.090089135631</v>
      </c>
      <c r="Z993" s="111">
        <v>0</v>
      </c>
      <c r="AA993" s="112">
        <f>$Z$993*$K$993</f>
        <v>0</v>
      </c>
      <c r="AR993" s="73" t="s">
        <v>330</v>
      </c>
      <c r="AT993" s="73" t="s">
        <v>255</v>
      </c>
      <c r="AU993" s="73" t="s">
        <v>77</v>
      </c>
      <c r="AY993" s="6" t="s">
        <v>254</v>
      </c>
      <c r="BE993" s="113">
        <f>IF($U$993="základní",$N$993,0)</f>
        <v>0</v>
      </c>
      <c r="BF993" s="113">
        <f>IF($U$993="snížená",$N$993,0)</f>
        <v>0</v>
      </c>
      <c r="BG993" s="113">
        <f>IF($U$993="zákl. přenesená",$N$993,0)</f>
        <v>0</v>
      </c>
      <c r="BH993" s="113">
        <f>IF($U$993="sníž. přenesená",$N$993,0)</f>
        <v>0</v>
      </c>
      <c r="BI993" s="113">
        <f>IF($U$993="nulová",$N$993,0)</f>
        <v>0</v>
      </c>
      <c r="BJ993" s="73" t="s">
        <v>9</v>
      </c>
      <c r="BK993" s="113">
        <f>ROUND($L$993*$K$993,0)</f>
        <v>0</v>
      </c>
      <c r="BL993" s="73" t="s">
        <v>330</v>
      </c>
      <c r="BM993" s="73" t="s">
        <v>1398</v>
      </c>
    </row>
    <row r="994" spans="2:51" s="6" customFormat="1" ht="15.75" customHeight="1">
      <c r="B994" s="114"/>
      <c r="E994" s="115"/>
      <c r="F994" s="261" t="s">
        <v>1399</v>
      </c>
      <c r="G994" s="262"/>
      <c r="H994" s="262"/>
      <c r="I994" s="262"/>
      <c r="K994" s="117">
        <v>38.4</v>
      </c>
      <c r="S994" s="114"/>
      <c r="T994" s="118"/>
      <c r="AA994" s="119"/>
      <c r="AT994" s="116" t="s">
        <v>263</v>
      </c>
      <c r="AU994" s="116" t="s">
        <v>77</v>
      </c>
      <c r="AV994" s="116" t="s">
        <v>77</v>
      </c>
      <c r="AW994" s="116" t="s">
        <v>209</v>
      </c>
      <c r="AX994" s="116" t="s">
        <v>69</v>
      </c>
      <c r="AY994" s="116" t="s">
        <v>254</v>
      </c>
    </row>
    <row r="995" spans="2:51" s="6" customFormat="1" ht="15.75" customHeight="1">
      <c r="B995" s="114"/>
      <c r="E995" s="116"/>
      <c r="F995" s="261" t="s">
        <v>1400</v>
      </c>
      <c r="G995" s="262"/>
      <c r="H995" s="262"/>
      <c r="I995" s="262"/>
      <c r="K995" s="117">
        <v>124.32</v>
      </c>
      <c r="S995" s="114"/>
      <c r="T995" s="118"/>
      <c r="AA995" s="119"/>
      <c r="AT995" s="116" t="s">
        <v>263</v>
      </c>
      <c r="AU995" s="116" t="s">
        <v>77</v>
      </c>
      <c r="AV995" s="116" t="s">
        <v>77</v>
      </c>
      <c r="AW995" s="116" t="s">
        <v>209</v>
      </c>
      <c r="AX995" s="116" t="s">
        <v>69</v>
      </c>
      <c r="AY995" s="116" t="s">
        <v>254</v>
      </c>
    </row>
    <row r="996" spans="2:51" s="6" customFormat="1" ht="15.75" customHeight="1">
      <c r="B996" s="114"/>
      <c r="E996" s="116"/>
      <c r="F996" s="261" t="s">
        <v>1401</v>
      </c>
      <c r="G996" s="262"/>
      <c r="H996" s="262"/>
      <c r="I996" s="262"/>
      <c r="K996" s="117">
        <v>16.8</v>
      </c>
      <c r="S996" s="114"/>
      <c r="T996" s="118"/>
      <c r="AA996" s="119"/>
      <c r="AT996" s="116" t="s">
        <v>263</v>
      </c>
      <c r="AU996" s="116" t="s">
        <v>77</v>
      </c>
      <c r="AV996" s="116" t="s">
        <v>77</v>
      </c>
      <c r="AW996" s="116" t="s">
        <v>209</v>
      </c>
      <c r="AX996" s="116" t="s">
        <v>69</v>
      </c>
      <c r="AY996" s="116" t="s">
        <v>254</v>
      </c>
    </row>
    <row r="997" spans="2:51" s="6" customFormat="1" ht="15.75" customHeight="1">
      <c r="B997" s="114"/>
      <c r="E997" s="116"/>
      <c r="F997" s="261" t="s">
        <v>1402</v>
      </c>
      <c r="G997" s="262"/>
      <c r="H997" s="262"/>
      <c r="I997" s="262"/>
      <c r="K997" s="117">
        <v>179.31</v>
      </c>
      <c r="S997" s="114"/>
      <c r="T997" s="118"/>
      <c r="AA997" s="119"/>
      <c r="AT997" s="116" t="s">
        <v>263</v>
      </c>
      <c r="AU997" s="116" t="s">
        <v>77</v>
      </c>
      <c r="AV997" s="116" t="s">
        <v>77</v>
      </c>
      <c r="AW997" s="116" t="s">
        <v>209</v>
      </c>
      <c r="AX997" s="116" t="s">
        <v>69</v>
      </c>
      <c r="AY997" s="116" t="s">
        <v>254</v>
      </c>
    </row>
    <row r="998" spans="2:51" s="6" customFormat="1" ht="15.75" customHeight="1">
      <c r="B998" s="114"/>
      <c r="E998" s="116"/>
      <c r="F998" s="261" t="s">
        <v>1403</v>
      </c>
      <c r="G998" s="262"/>
      <c r="H998" s="262"/>
      <c r="I998" s="262"/>
      <c r="K998" s="117">
        <v>6.48</v>
      </c>
      <c r="S998" s="114"/>
      <c r="T998" s="118"/>
      <c r="AA998" s="119"/>
      <c r="AT998" s="116" t="s">
        <v>263</v>
      </c>
      <c r="AU998" s="116" t="s">
        <v>77</v>
      </c>
      <c r="AV998" s="116" t="s">
        <v>77</v>
      </c>
      <c r="AW998" s="116" t="s">
        <v>209</v>
      </c>
      <c r="AX998" s="116" t="s">
        <v>69</v>
      </c>
      <c r="AY998" s="116" t="s">
        <v>254</v>
      </c>
    </row>
    <row r="999" spans="2:51" s="6" customFormat="1" ht="15.75" customHeight="1">
      <c r="B999" s="120"/>
      <c r="E999" s="121"/>
      <c r="F999" s="263" t="s">
        <v>264</v>
      </c>
      <c r="G999" s="264"/>
      <c r="H999" s="264"/>
      <c r="I999" s="264"/>
      <c r="K999" s="122">
        <v>365.31</v>
      </c>
      <c r="S999" s="120"/>
      <c r="T999" s="123"/>
      <c r="AA999" s="124"/>
      <c r="AT999" s="121" t="s">
        <v>263</v>
      </c>
      <c r="AU999" s="121" t="s">
        <v>77</v>
      </c>
      <c r="AV999" s="121" t="s">
        <v>265</v>
      </c>
      <c r="AW999" s="121" t="s">
        <v>209</v>
      </c>
      <c r="AX999" s="121" t="s">
        <v>9</v>
      </c>
      <c r="AY999" s="121" t="s">
        <v>254</v>
      </c>
    </row>
    <row r="1000" spans="2:65" s="6" customFormat="1" ht="27" customHeight="1">
      <c r="B1000" s="21"/>
      <c r="C1000" s="125" t="s">
        <v>1404</v>
      </c>
      <c r="D1000" s="125" t="s">
        <v>304</v>
      </c>
      <c r="E1000" s="126" t="s">
        <v>1405</v>
      </c>
      <c r="F1000" s="265" t="s">
        <v>1406</v>
      </c>
      <c r="G1000" s="266"/>
      <c r="H1000" s="266"/>
      <c r="I1000" s="266"/>
      <c r="J1000" s="127" t="s">
        <v>258</v>
      </c>
      <c r="K1000" s="128">
        <v>391.737</v>
      </c>
      <c r="L1000" s="267"/>
      <c r="M1000" s="266"/>
      <c r="N1000" s="268">
        <f>ROUND($L$1000*$K$1000,0)</f>
        <v>0</v>
      </c>
      <c r="O1000" s="258"/>
      <c r="P1000" s="258"/>
      <c r="Q1000" s="258"/>
      <c r="R1000" s="106"/>
      <c r="S1000" s="21"/>
      <c r="T1000" s="109"/>
      <c r="U1000" s="110" t="s">
        <v>39</v>
      </c>
      <c r="X1000" s="111">
        <v>0.02</v>
      </c>
      <c r="Y1000" s="111">
        <f>$X$1000*$K$1000</f>
        <v>7.834740000000001</v>
      </c>
      <c r="Z1000" s="111">
        <v>0</v>
      </c>
      <c r="AA1000" s="112">
        <f>$Z$1000*$K$1000</f>
        <v>0</v>
      </c>
      <c r="AR1000" s="73" t="s">
        <v>421</v>
      </c>
      <c r="AT1000" s="73" t="s">
        <v>304</v>
      </c>
      <c r="AU1000" s="73" t="s">
        <v>77</v>
      </c>
      <c r="AY1000" s="6" t="s">
        <v>254</v>
      </c>
      <c r="BE1000" s="113">
        <f>IF($U$1000="základní",$N$1000,0)</f>
        <v>0</v>
      </c>
      <c r="BF1000" s="113">
        <f>IF($U$1000="snížená",$N$1000,0)</f>
        <v>0</v>
      </c>
      <c r="BG1000" s="113">
        <f>IF($U$1000="zákl. přenesená",$N$1000,0)</f>
        <v>0</v>
      </c>
      <c r="BH1000" s="113">
        <f>IF($U$1000="sníž. přenesená",$N$1000,0)</f>
        <v>0</v>
      </c>
      <c r="BI1000" s="113">
        <f>IF($U$1000="nulová",$N$1000,0)</f>
        <v>0</v>
      </c>
      <c r="BJ1000" s="73" t="s">
        <v>9</v>
      </c>
      <c r="BK1000" s="113">
        <f>ROUND($L$1000*$K$1000,0)</f>
        <v>0</v>
      </c>
      <c r="BL1000" s="73" t="s">
        <v>330</v>
      </c>
      <c r="BM1000" s="73" t="s">
        <v>1407</v>
      </c>
    </row>
    <row r="1001" spans="2:51" s="6" customFormat="1" ht="15.75" customHeight="1">
      <c r="B1001" s="114"/>
      <c r="E1001" s="115"/>
      <c r="F1001" s="261" t="s">
        <v>1391</v>
      </c>
      <c r="G1001" s="262"/>
      <c r="H1001" s="262"/>
      <c r="I1001" s="262"/>
      <c r="K1001" s="117">
        <v>13.86</v>
      </c>
      <c r="S1001" s="114"/>
      <c r="T1001" s="118"/>
      <c r="AA1001" s="119"/>
      <c r="AT1001" s="116" t="s">
        <v>263</v>
      </c>
      <c r="AU1001" s="116" t="s">
        <v>77</v>
      </c>
      <c r="AV1001" s="116" t="s">
        <v>77</v>
      </c>
      <c r="AW1001" s="116" t="s">
        <v>209</v>
      </c>
      <c r="AX1001" s="116" t="s">
        <v>69</v>
      </c>
      <c r="AY1001" s="116" t="s">
        <v>254</v>
      </c>
    </row>
    <row r="1002" spans="2:51" s="6" customFormat="1" ht="15.75" customHeight="1">
      <c r="B1002" s="114"/>
      <c r="E1002" s="116"/>
      <c r="F1002" s="261" t="s">
        <v>1392</v>
      </c>
      <c r="G1002" s="262"/>
      <c r="H1002" s="262"/>
      <c r="I1002" s="262"/>
      <c r="K1002" s="117">
        <v>1.08</v>
      </c>
      <c r="S1002" s="114"/>
      <c r="T1002" s="118"/>
      <c r="AA1002" s="119"/>
      <c r="AT1002" s="116" t="s">
        <v>263</v>
      </c>
      <c r="AU1002" s="116" t="s">
        <v>77</v>
      </c>
      <c r="AV1002" s="116" t="s">
        <v>77</v>
      </c>
      <c r="AW1002" s="116" t="s">
        <v>209</v>
      </c>
      <c r="AX1002" s="116" t="s">
        <v>69</v>
      </c>
      <c r="AY1002" s="116" t="s">
        <v>254</v>
      </c>
    </row>
    <row r="1003" spans="2:51" s="6" customFormat="1" ht="15.75" customHeight="1">
      <c r="B1003" s="114"/>
      <c r="E1003" s="116"/>
      <c r="F1003" s="261" t="s">
        <v>1393</v>
      </c>
      <c r="G1003" s="262"/>
      <c r="H1003" s="262"/>
      <c r="I1003" s="262"/>
      <c r="K1003" s="117">
        <v>9.72</v>
      </c>
      <c r="S1003" s="114"/>
      <c r="T1003" s="118"/>
      <c r="AA1003" s="119"/>
      <c r="AT1003" s="116" t="s">
        <v>263</v>
      </c>
      <c r="AU1003" s="116" t="s">
        <v>77</v>
      </c>
      <c r="AV1003" s="116" t="s">
        <v>77</v>
      </c>
      <c r="AW1003" s="116" t="s">
        <v>209</v>
      </c>
      <c r="AX1003" s="116" t="s">
        <v>69</v>
      </c>
      <c r="AY1003" s="116" t="s">
        <v>254</v>
      </c>
    </row>
    <row r="1004" spans="2:51" s="6" customFormat="1" ht="15.75" customHeight="1">
      <c r="B1004" s="114"/>
      <c r="E1004" s="116"/>
      <c r="F1004" s="261" t="s">
        <v>1394</v>
      </c>
      <c r="G1004" s="262"/>
      <c r="H1004" s="262"/>
      <c r="I1004" s="262"/>
      <c r="K1004" s="117">
        <v>1.767</v>
      </c>
      <c r="S1004" s="114"/>
      <c r="T1004" s="118"/>
      <c r="AA1004" s="119"/>
      <c r="AT1004" s="116" t="s">
        <v>263</v>
      </c>
      <c r="AU1004" s="116" t="s">
        <v>77</v>
      </c>
      <c r="AV1004" s="116" t="s">
        <v>77</v>
      </c>
      <c r="AW1004" s="116" t="s">
        <v>209</v>
      </c>
      <c r="AX1004" s="116" t="s">
        <v>69</v>
      </c>
      <c r="AY1004" s="116" t="s">
        <v>254</v>
      </c>
    </row>
    <row r="1005" spans="2:51" s="6" customFormat="1" ht="15.75" customHeight="1">
      <c r="B1005" s="120"/>
      <c r="E1005" s="121"/>
      <c r="F1005" s="263" t="s">
        <v>264</v>
      </c>
      <c r="G1005" s="264"/>
      <c r="H1005" s="264"/>
      <c r="I1005" s="264"/>
      <c r="K1005" s="122">
        <v>26.427</v>
      </c>
      <c r="S1005" s="120"/>
      <c r="T1005" s="123"/>
      <c r="AA1005" s="124"/>
      <c r="AT1005" s="121" t="s">
        <v>263</v>
      </c>
      <c r="AU1005" s="121" t="s">
        <v>77</v>
      </c>
      <c r="AV1005" s="121" t="s">
        <v>265</v>
      </c>
      <c r="AW1005" s="121" t="s">
        <v>209</v>
      </c>
      <c r="AX1005" s="121" t="s">
        <v>69</v>
      </c>
      <c r="AY1005" s="121" t="s">
        <v>254</v>
      </c>
    </row>
    <row r="1006" spans="2:51" s="6" customFormat="1" ht="15.75" customHeight="1">
      <c r="B1006" s="114"/>
      <c r="E1006" s="116"/>
      <c r="F1006" s="261" t="s">
        <v>1399</v>
      </c>
      <c r="G1006" s="262"/>
      <c r="H1006" s="262"/>
      <c r="I1006" s="262"/>
      <c r="K1006" s="117">
        <v>38.4</v>
      </c>
      <c r="S1006" s="114"/>
      <c r="T1006" s="118"/>
      <c r="AA1006" s="119"/>
      <c r="AT1006" s="116" t="s">
        <v>263</v>
      </c>
      <c r="AU1006" s="116" t="s">
        <v>77</v>
      </c>
      <c r="AV1006" s="116" t="s">
        <v>77</v>
      </c>
      <c r="AW1006" s="116" t="s">
        <v>209</v>
      </c>
      <c r="AX1006" s="116" t="s">
        <v>69</v>
      </c>
      <c r="AY1006" s="116" t="s">
        <v>254</v>
      </c>
    </row>
    <row r="1007" spans="2:51" s="6" customFormat="1" ht="15.75" customHeight="1">
      <c r="B1007" s="114"/>
      <c r="E1007" s="116"/>
      <c r="F1007" s="261" t="s">
        <v>1400</v>
      </c>
      <c r="G1007" s="262"/>
      <c r="H1007" s="262"/>
      <c r="I1007" s="262"/>
      <c r="K1007" s="117">
        <v>124.32</v>
      </c>
      <c r="S1007" s="114"/>
      <c r="T1007" s="118"/>
      <c r="AA1007" s="119"/>
      <c r="AT1007" s="116" t="s">
        <v>263</v>
      </c>
      <c r="AU1007" s="116" t="s">
        <v>77</v>
      </c>
      <c r="AV1007" s="116" t="s">
        <v>77</v>
      </c>
      <c r="AW1007" s="116" t="s">
        <v>209</v>
      </c>
      <c r="AX1007" s="116" t="s">
        <v>69</v>
      </c>
      <c r="AY1007" s="116" t="s">
        <v>254</v>
      </c>
    </row>
    <row r="1008" spans="2:51" s="6" customFormat="1" ht="15.75" customHeight="1">
      <c r="B1008" s="114"/>
      <c r="E1008" s="116"/>
      <c r="F1008" s="261" t="s">
        <v>1401</v>
      </c>
      <c r="G1008" s="262"/>
      <c r="H1008" s="262"/>
      <c r="I1008" s="262"/>
      <c r="K1008" s="117">
        <v>16.8</v>
      </c>
      <c r="S1008" s="114"/>
      <c r="T1008" s="118"/>
      <c r="AA1008" s="119"/>
      <c r="AT1008" s="116" t="s">
        <v>263</v>
      </c>
      <c r="AU1008" s="116" t="s">
        <v>77</v>
      </c>
      <c r="AV1008" s="116" t="s">
        <v>77</v>
      </c>
      <c r="AW1008" s="116" t="s">
        <v>209</v>
      </c>
      <c r="AX1008" s="116" t="s">
        <v>69</v>
      </c>
      <c r="AY1008" s="116" t="s">
        <v>254</v>
      </c>
    </row>
    <row r="1009" spans="2:51" s="6" customFormat="1" ht="15.75" customHeight="1">
      <c r="B1009" s="114"/>
      <c r="E1009" s="116"/>
      <c r="F1009" s="261" t="s">
        <v>1402</v>
      </c>
      <c r="G1009" s="262"/>
      <c r="H1009" s="262"/>
      <c r="I1009" s="262"/>
      <c r="K1009" s="117">
        <v>179.31</v>
      </c>
      <c r="S1009" s="114"/>
      <c r="T1009" s="118"/>
      <c r="AA1009" s="119"/>
      <c r="AT1009" s="116" t="s">
        <v>263</v>
      </c>
      <c r="AU1009" s="116" t="s">
        <v>77</v>
      </c>
      <c r="AV1009" s="116" t="s">
        <v>77</v>
      </c>
      <c r="AW1009" s="116" t="s">
        <v>209</v>
      </c>
      <c r="AX1009" s="116" t="s">
        <v>69</v>
      </c>
      <c r="AY1009" s="116" t="s">
        <v>254</v>
      </c>
    </row>
    <row r="1010" spans="2:51" s="6" customFormat="1" ht="15.75" customHeight="1">
      <c r="B1010" s="114"/>
      <c r="E1010" s="116"/>
      <c r="F1010" s="261" t="s">
        <v>1403</v>
      </c>
      <c r="G1010" s="262"/>
      <c r="H1010" s="262"/>
      <c r="I1010" s="262"/>
      <c r="K1010" s="117">
        <v>6.48</v>
      </c>
      <c r="S1010" s="114"/>
      <c r="T1010" s="118"/>
      <c r="AA1010" s="119"/>
      <c r="AT1010" s="116" t="s">
        <v>263</v>
      </c>
      <c r="AU1010" s="116" t="s">
        <v>77</v>
      </c>
      <c r="AV1010" s="116" t="s">
        <v>77</v>
      </c>
      <c r="AW1010" s="116" t="s">
        <v>209</v>
      </c>
      <c r="AX1010" s="116" t="s">
        <v>69</v>
      </c>
      <c r="AY1010" s="116" t="s">
        <v>254</v>
      </c>
    </row>
    <row r="1011" spans="2:51" s="6" customFormat="1" ht="15.75" customHeight="1">
      <c r="B1011" s="120"/>
      <c r="E1011" s="121"/>
      <c r="F1011" s="263" t="s">
        <v>264</v>
      </c>
      <c r="G1011" s="264"/>
      <c r="H1011" s="264"/>
      <c r="I1011" s="264"/>
      <c r="K1011" s="122">
        <v>365.31</v>
      </c>
      <c r="S1011" s="120"/>
      <c r="T1011" s="123"/>
      <c r="AA1011" s="124"/>
      <c r="AT1011" s="121" t="s">
        <v>263</v>
      </c>
      <c r="AU1011" s="121" t="s">
        <v>77</v>
      </c>
      <c r="AV1011" s="121" t="s">
        <v>265</v>
      </c>
      <c r="AW1011" s="121" t="s">
        <v>209</v>
      </c>
      <c r="AX1011" s="121" t="s">
        <v>69</v>
      </c>
      <c r="AY1011" s="121" t="s">
        <v>254</v>
      </c>
    </row>
    <row r="1012" spans="2:51" s="6" customFormat="1" ht="15.75" customHeight="1">
      <c r="B1012" s="129"/>
      <c r="E1012" s="130"/>
      <c r="F1012" s="269" t="s">
        <v>442</v>
      </c>
      <c r="G1012" s="270"/>
      <c r="H1012" s="270"/>
      <c r="I1012" s="270"/>
      <c r="K1012" s="131">
        <v>391.737</v>
      </c>
      <c r="S1012" s="129"/>
      <c r="T1012" s="132"/>
      <c r="AA1012" s="133"/>
      <c r="AT1012" s="130" t="s">
        <v>263</v>
      </c>
      <c r="AU1012" s="130" t="s">
        <v>77</v>
      </c>
      <c r="AV1012" s="130" t="s">
        <v>260</v>
      </c>
      <c r="AW1012" s="130" t="s">
        <v>209</v>
      </c>
      <c r="AX1012" s="130" t="s">
        <v>9</v>
      </c>
      <c r="AY1012" s="130" t="s">
        <v>254</v>
      </c>
    </row>
    <row r="1013" spans="2:65" s="6" customFormat="1" ht="27" customHeight="1">
      <c r="B1013" s="21"/>
      <c r="C1013" s="104" t="s">
        <v>1408</v>
      </c>
      <c r="D1013" s="104" t="s">
        <v>255</v>
      </c>
      <c r="E1013" s="105" t="s">
        <v>1409</v>
      </c>
      <c r="F1013" s="257" t="s">
        <v>1410</v>
      </c>
      <c r="G1013" s="258"/>
      <c r="H1013" s="258"/>
      <c r="I1013" s="258"/>
      <c r="J1013" s="107" t="s">
        <v>338</v>
      </c>
      <c r="K1013" s="108">
        <v>954.222</v>
      </c>
      <c r="L1013" s="259"/>
      <c r="M1013" s="258"/>
      <c r="N1013" s="260">
        <f>ROUND($L$1013*$K$1013,0)</f>
        <v>0</v>
      </c>
      <c r="O1013" s="258"/>
      <c r="P1013" s="258"/>
      <c r="Q1013" s="258"/>
      <c r="R1013" s="106" t="s">
        <v>259</v>
      </c>
      <c r="S1013" s="21"/>
      <c r="T1013" s="109"/>
      <c r="U1013" s="110" t="s">
        <v>39</v>
      </c>
      <c r="X1013" s="111">
        <v>0.00028001</v>
      </c>
      <c r="Y1013" s="111">
        <f>$X$1013*$K$1013</f>
        <v>0.26719170222</v>
      </c>
      <c r="Z1013" s="111">
        <v>0</v>
      </c>
      <c r="AA1013" s="112">
        <f>$Z$1013*$K$1013</f>
        <v>0</v>
      </c>
      <c r="AR1013" s="73" t="s">
        <v>330</v>
      </c>
      <c r="AT1013" s="73" t="s">
        <v>255</v>
      </c>
      <c r="AU1013" s="73" t="s">
        <v>77</v>
      </c>
      <c r="AY1013" s="6" t="s">
        <v>254</v>
      </c>
      <c r="BE1013" s="113">
        <f>IF($U$1013="základní",$N$1013,0)</f>
        <v>0</v>
      </c>
      <c r="BF1013" s="113">
        <f>IF($U$1013="snížená",$N$1013,0)</f>
        <v>0</v>
      </c>
      <c r="BG1013" s="113">
        <f>IF($U$1013="zákl. přenesená",$N$1013,0)</f>
        <v>0</v>
      </c>
      <c r="BH1013" s="113">
        <f>IF($U$1013="sníž. přenesená",$N$1013,0)</f>
        <v>0</v>
      </c>
      <c r="BI1013" s="113">
        <f>IF($U$1013="nulová",$N$1013,0)</f>
        <v>0</v>
      </c>
      <c r="BJ1013" s="73" t="s">
        <v>9</v>
      </c>
      <c r="BK1013" s="113">
        <f>ROUND($L$1013*$K$1013,0)</f>
        <v>0</v>
      </c>
      <c r="BL1013" s="73" t="s">
        <v>330</v>
      </c>
      <c r="BM1013" s="73" t="s">
        <v>1411</v>
      </c>
    </row>
    <row r="1014" spans="2:51" s="6" customFormat="1" ht="15.75" customHeight="1">
      <c r="B1014" s="114"/>
      <c r="E1014" s="115"/>
      <c r="F1014" s="261" t="s">
        <v>133</v>
      </c>
      <c r="G1014" s="262"/>
      <c r="H1014" s="262"/>
      <c r="I1014" s="262"/>
      <c r="K1014" s="117">
        <v>954.222</v>
      </c>
      <c r="S1014" s="114"/>
      <c r="T1014" s="118"/>
      <c r="AA1014" s="119"/>
      <c r="AT1014" s="116" t="s">
        <v>263</v>
      </c>
      <c r="AU1014" s="116" t="s">
        <v>77</v>
      </c>
      <c r="AV1014" s="116" t="s">
        <v>77</v>
      </c>
      <c r="AW1014" s="116" t="s">
        <v>209</v>
      </c>
      <c r="AX1014" s="116" t="s">
        <v>9</v>
      </c>
      <c r="AY1014" s="116" t="s">
        <v>254</v>
      </c>
    </row>
    <row r="1015" spans="2:65" s="6" customFormat="1" ht="27" customHeight="1">
      <c r="B1015" s="21"/>
      <c r="C1015" s="104" t="s">
        <v>1412</v>
      </c>
      <c r="D1015" s="104" t="s">
        <v>255</v>
      </c>
      <c r="E1015" s="105" t="s">
        <v>1413</v>
      </c>
      <c r="F1015" s="257" t="s">
        <v>1414</v>
      </c>
      <c r="G1015" s="258"/>
      <c r="H1015" s="258"/>
      <c r="I1015" s="258"/>
      <c r="J1015" s="107" t="s">
        <v>281</v>
      </c>
      <c r="K1015" s="108">
        <v>59</v>
      </c>
      <c r="L1015" s="259"/>
      <c r="M1015" s="258"/>
      <c r="N1015" s="260">
        <f>ROUND($L$1015*$K$1015,0)</f>
        <v>0</v>
      </c>
      <c r="O1015" s="258"/>
      <c r="P1015" s="258"/>
      <c r="Q1015" s="258"/>
      <c r="R1015" s="106" t="s">
        <v>259</v>
      </c>
      <c r="S1015" s="21"/>
      <c r="T1015" s="109"/>
      <c r="U1015" s="110" t="s">
        <v>39</v>
      </c>
      <c r="X1015" s="111">
        <v>0</v>
      </c>
      <c r="Y1015" s="111">
        <f>$X$1015*$K$1015</f>
        <v>0</v>
      </c>
      <c r="Z1015" s="111">
        <v>0</v>
      </c>
      <c r="AA1015" s="112">
        <f>$Z$1015*$K$1015</f>
        <v>0</v>
      </c>
      <c r="AR1015" s="73" t="s">
        <v>330</v>
      </c>
      <c r="AT1015" s="73" t="s">
        <v>255</v>
      </c>
      <c r="AU1015" s="73" t="s">
        <v>77</v>
      </c>
      <c r="AY1015" s="6" t="s">
        <v>254</v>
      </c>
      <c r="BE1015" s="113">
        <f>IF($U$1015="základní",$N$1015,0)</f>
        <v>0</v>
      </c>
      <c r="BF1015" s="113">
        <f>IF($U$1015="snížená",$N$1015,0)</f>
        <v>0</v>
      </c>
      <c r="BG1015" s="113">
        <f>IF($U$1015="zákl. přenesená",$N$1015,0)</f>
        <v>0</v>
      </c>
      <c r="BH1015" s="113">
        <f>IF($U$1015="sníž. přenesená",$N$1015,0)</f>
        <v>0</v>
      </c>
      <c r="BI1015" s="113">
        <f>IF($U$1015="nulová",$N$1015,0)</f>
        <v>0</v>
      </c>
      <c r="BJ1015" s="73" t="s">
        <v>9</v>
      </c>
      <c r="BK1015" s="113">
        <f>ROUND($L$1015*$K$1015,0)</f>
        <v>0</v>
      </c>
      <c r="BL1015" s="73" t="s">
        <v>330</v>
      </c>
      <c r="BM1015" s="73" t="s">
        <v>1415</v>
      </c>
    </row>
    <row r="1016" spans="2:51" s="6" customFormat="1" ht="15.75" customHeight="1">
      <c r="B1016" s="114"/>
      <c r="E1016" s="115"/>
      <c r="F1016" s="261" t="s">
        <v>260</v>
      </c>
      <c r="G1016" s="262"/>
      <c r="H1016" s="262"/>
      <c r="I1016" s="262"/>
      <c r="K1016" s="117">
        <v>4</v>
      </c>
      <c r="S1016" s="114"/>
      <c r="T1016" s="118"/>
      <c r="AA1016" s="119"/>
      <c r="AT1016" s="116" t="s">
        <v>263</v>
      </c>
      <c r="AU1016" s="116" t="s">
        <v>77</v>
      </c>
      <c r="AV1016" s="116" t="s">
        <v>77</v>
      </c>
      <c r="AW1016" s="116" t="s">
        <v>209</v>
      </c>
      <c r="AX1016" s="116" t="s">
        <v>69</v>
      </c>
      <c r="AY1016" s="116" t="s">
        <v>254</v>
      </c>
    </row>
    <row r="1017" spans="2:51" s="6" customFormat="1" ht="15.75" customHeight="1">
      <c r="B1017" s="114"/>
      <c r="E1017" s="116"/>
      <c r="F1017" s="261" t="s">
        <v>645</v>
      </c>
      <c r="G1017" s="262"/>
      <c r="H1017" s="262"/>
      <c r="I1017" s="262"/>
      <c r="K1017" s="117">
        <v>55</v>
      </c>
      <c r="S1017" s="114"/>
      <c r="T1017" s="118"/>
      <c r="AA1017" s="119"/>
      <c r="AT1017" s="116" t="s">
        <v>263</v>
      </c>
      <c r="AU1017" s="116" t="s">
        <v>77</v>
      </c>
      <c r="AV1017" s="116" t="s">
        <v>77</v>
      </c>
      <c r="AW1017" s="116" t="s">
        <v>209</v>
      </c>
      <c r="AX1017" s="116" t="s">
        <v>69</v>
      </c>
      <c r="AY1017" s="116" t="s">
        <v>254</v>
      </c>
    </row>
    <row r="1018" spans="2:51" s="6" customFormat="1" ht="15.75" customHeight="1">
      <c r="B1018" s="120"/>
      <c r="E1018" s="121"/>
      <c r="F1018" s="263" t="s">
        <v>264</v>
      </c>
      <c r="G1018" s="264"/>
      <c r="H1018" s="264"/>
      <c r="I1018" s="264"/>
      <c r="K1018" s="122">
        <v>59</v>
      </c>
      <c r="S1018" s="120"/>
      <c r="T1018" s="123"/>
      <c r="AA1018" s="124"/>
      <c r="AT1018" s="121" t="s">
        <v>263</v>
      </c>
      <c r="AU1018" s="121" t="s">
        <v>77</v>
      </c>
      <c r="AV1018" s="121" t="s">
        <v>265</v>
      </c>
      <c r="AW1018" s="121" t="s">
        <v>209</v>
      </c>
      <c r="AX1018" s="121" t="s">
        <v>9</v>
      </c>
      <c r="AY1018" s="121" t="s">
        <v>254</v>
      </c>
    </row>
    <row r="1019" spans="2:65" s="6" customFormat="1" ht="27" customHeight="1">
      <c r="B1019" s="21"/>
      <c r="C1019" s="104" t="s">
        <v>1416</v>
      </c>
      <c r="D1019" s="104" t="s">
        <v>255</v>
      </c>
      <c r="E1019" s="105" t="s">
        <v>1417</v>
      </c>
      <c r="F1019" s="257" t="s">
        <v>1418</v>
      </c>
      <c r="G1019" s="258"/>
      <c r="H1019" s="258"/>
      <c r="I1019" s="258"/>
      <c r="J1019" s="107" t="s">
        <v>281</v>
      </c>
      <c r="K1019" s="108">
        <v>70</v>
      </c>
      <c r="L1019" s="259"/>
      <c r="M1019" s="258"/>
      <c r="N1019" s="260">
        <f>ROUND($L$1019*$K$1019,0)</f>
        <v>0</v>
      </c>
      <c r="O1019" s="258"/>
      <c r="P1019" s="258"/>
      <c r="Q1019" s="258"/>
      <c r="R1019" s="106" t="s">
        <v>259</v>
      </c>
      <c r="S1019" s="21"/>
      <c r="T1019" s="109"/>
      <c r="U1019" s="110" t="s">
        <v>39</v>
      </c>
      <c r="X1019" s="111">
        <v>0</v>
      </c>
      <c r="Y1019" s="111">
        <f>$X$1019*$K$1019</f>
        <v>0</v>
      </c>
      <c r="Z1019" s="111">
        <v>0</v>
      </c>
      <c r="AA1019" s="112">
        <f>$Z$1019*$K$1019</f>
        <v>0</v>
      </c>
      <c r="AR1019" s="73" t="s">
        <v>330</v>
      </c>
      <c r="AT1019" s="73" t="s">
        <v>255</v>
      </c>
      <c r="AU1019" s="73" t="s">
        <v>77</v>
      </c>
      <c r="AY1019" s="6" t="s">
        <v>254</v>
      </c>
      <c r="BE1019" s="113">
        <f>IF($U$1019="základní",$N$1019,0)</f>
        <v>0</v>
      </c>
      <c r="BF1019" s="113">
        <f>IF($U$1019="snížená",$N$1019,0)</f>
        <v>0</v>
      </c>
      <c r="BG1019" s="113">
        <f>IF($U$1019="zákl. přenesená",$N$1019,0)</f>
        <v>0</v>
      </c>
      <c r="BH1019" s="113">
        <f>IF($U$1019="sníž. přenesená",$N$1019,0)</f>
        <v>0</v>
      </c>
      <c r="BI1019" s="113">
        <f>IF($U$1019="nulová",$N$1019,0)</f>
        <v>0</v>
      </c>
      <c r="BJ1019" s="73" t="s">
        <v>9</v>
      </c>
      <c r="BK1019" s="113">
        <f>ROUND($L$1019*$K$1019,0)</f>
        <v>0</v>
      </c>
      <c r="BL1019" s="73" t="s">
        <v>330</v>
      </c>
      <c r="BM1019" s="73" t="s">
        <v>1419</v>
      </c>
    </row>
    <row r="1020" spans="2:51" s="6" customFormat="1" ht="15.75" customHeight="1">
      <c r="B1020" s="114"/>
      <c r="E1020" s="115"/>
      <c r="F1020" s="261" t="s">
        <v>730</v>
      </c>
      <c r="G1020" s="262"/>
      <c r="H1020" s="262"/>
      <c r="I1020" s="262"/>
      <c r="K1020" s="117">
        <v>63</v>
      </c>
      <c r="S1020" s="114"/>
      <c r="T1020" s="118"/>
      <c r="AA1020" s="119"/>
      <c r="AT1020" s="116" t="s">
        <v>263</v>
      </c>
      <c r="AU1020" s="116" t="s">
        <v>77</v>
      </c>
      <c r="AV1020" s="116" t="s">
        <v>77</v>
      </c>
      <c r="AW1020" s="116" t="s">
        <v>209</v>
      </c>
      <c r="AX1020" s="116" t="s">
        <v>69</v>
      </c>
      <c r="AY1020" s="116" t="s">
        <v>254</v>
      </c>
    </row>
    <row r="1021" spans="2:51" s="6" customFormat="1" ht="15.75" customHeight="1">
      <c r="B1021" s="114"/>
      <c r="E1021" s="116"/>
      <c r="F1021" s="261" t="s">
        <v>292</v>
      </c>
      <c r="G1021" s="262"/>
      <c r="H1021" s="262"/>
      <c r="I1021" s="262"/>
      <c r="K1021" s="117">
        <v>7</v>
      </c>
      <c r="S1021" s="114"/>
      <c r="T1021" s="118"/>
      <c r="AA1021" s="119"/>
      <c r="AT1021" s="116" t="s">
        <v>263</v>
      </c>
      <c r="AU1021" s="116" t="s">
        <v>77</v>
      </c>
      <c r="AV1021" s="116" t="s">
        <v>77</v>
      </c>
      <c r="AW1021" s="116" t="s">
        <v>209</v>
      </c>
      <c r="AX1021" s="116" t="s">
        <v>69</v>
      </c>
      <c r="AY1021" s="116" t="s">
        <v>254</v>
      </c>
    </row>
    <row r="1022" spans="2:51" s="6" customFormat="1" ht="15.75" customHeight="1">
      <c r="B1022" s="120"/>
      <c r="E1022" s="121"/>
      <c r="F1022" s="263" t="s">
        <v>264</v>
      </c>
      <c r="G1022" s="264"/>
      <c r="H1022" s="264"/>
      <c r="I1022" s="264"/>
      <c r="K1022" s="122">
        <v>70</v>
      </c>
      <c r="S1022" s="120"/>
      <c r="T1022" s="123"/>
      <c r="AA1022" s="124"/>
      <c r="AT1022" s="121" t="s">
        <v>263</v>
      </c>
      <c r="AU1022" s="121" t="s">
        <v>77</v>
      </c>
      <c r="AV1022" s="121" t="s">
        <v>265</v>
      </c>
      <c r="AW1022" s="121" t="s">
        <v>209</v>
      </c>
      <c r="AX1022" s="121" t="s">
        <v>9</v>
      </c>
      <c r="AY1022" s="121" t="s">
        <v>254</v>
      </c>
    </row>
    <row r="1023" spans="2:65" s="6" customFormat="1" ht="27" customHeight="1">
      <c r="B1023" s="21"/>
      <c r="C1023" s="104" t="s">
        <v>1420</v>
      </c>
      <c r="D1023" s="104" t="s">
        <v>255</v>
      </c>
      <c r="E1023" s="105" t="s">
        <v>1421</v>
      </c>
      <c r="F1023" s="257" t="s">
        <v>1422</v>
      </c>
      <c r="G1023" s="258"/>
      <c r="H1023" s="258"/>
      <c r="I1023" s="258"/>
      <c r="J1023" s="107" t="s">
        <v>281</v>
      </c>
      <c r="K1023" s="108">
        <v>49</v>
      </c>
      <c r="L1023" s="259"/>
      <c r="M1023" s="258"/>
      <c r="N1023" s="260">
        <f>ROUND($L$1023*$K$1023,0)</f>
        <v>0</v>
      </c>
      <c r="O1023" s="258"/>
      <c r="P1023" s="258"/>
      <c r="Q1023" s="258"/>
      <c r="R1023" s="106" t="s">
        <v>259</v>
      </c>
      <c r="S1023" s="21"/>
      <c r="T1023" s="109"/>
      <c r="U1023" s="110" t="s">
        <v>39</v>
      </c>
      <c r="X1023" s="111">
        <v>0</v>
      </c>
      <c r="Y1023" s="111">
        <f>$X$1023*$K$1023</f>
        <v>0</v>
      </c>
      <c r="Z1023" s="111">
        <v>0</v>
      </c>
      <c r="AA1023" s="112">
        <f>$Z$1023*$K$1023</f>
        <v>0</v>
      </c>
      <c r="AR1023" s="73" t="s">
        <v>330</v>
      </c>
      <c r="AT1023" s="73" t="s">
        <v>255</v>
      </c>
      <c r="AU1023" s="73" t="s">
        <v>77</v>
      </c>
      <c r="AY1023" s="6" t="s">
        <v>254</v>
      </c>
      <c r="BE1023" s="113">
        <f>IF($U$1023="základní",$N$1023,0)</f>
        <v>0</v>
      </c>
      <c r="BF1023" s="113">
        <f>IF($U$1023="snížená",$N$1023,0)</f>
        <v>0</v>
      </c>
      <c r="BG1023" s="113">
        <f>IF($U$1023="zákl. přenesená",$N$1023,0)</f>
        <v>0</v>
      </c>
      <c r="BH1023" s="113">
        <f>IF($U$1023="sníž. přenesená",$N$1023,0)</f>
        <v>0</v>
      </c>
      <c r="BI1023" s="113">
        <f>IF($U$1023="nulová",$N$1023,0)</f>
        <v>0</v>
      </c>
      <c r="BJ1023" s="73" t="s">
        <v>9</v>
      </c>
      <c r="BK1023" s="113">
        <f>ROUND($L$1023*$K$1023,0)</f>
        <v>0</v>
      </c>
      <c r="BL1023" s="73" t="s">
        <v>330</v>
      </c>
      <c r="BM1023" s="73" t="s">
        <v>1423</v>
      </c>
    </row>
    <row r="1024" spans="2:51" s="6" customFormat="1" ht="15.75" customHeight="1">
      <c r="B1024" s="114"/>
      <c r="E1024" s="115"/>
      <c r="F1024" s="261" t="s">
        <v>9</v>
      </c>
      <c r="G1024" s="262"/>
      <c r="H1024" s="262"/>
      <c r="I1024" s="262"/>
      <c r="K1024" s="117">
        <v>1</v>
      </c>
      <c r="S1024" s="114"/>
      <c r="T1024" s="118"/>
      <c r="AA1024" s="119"/>
      <c r="AT1024" s="116" t="s">
        <v>263</v>
      </c>
      <c r="AU1024" s="116" t="s">
        <v>77</v>
      </c>
      <c r="AV1024" s="116" t="s">
        <v>77</v>
      </c>
      <c r="AW1024" s="116" t="s">
        <v>209</v>
      </c>
      <c r="AX1024" s="116" t="s">
        <v>69</v>
      </c>
      <c r="AY1024" s="116" t="s">
        <v>254</v>
      </c>
    </row>
    <row r="1025" spans="2:51" s="6" customFormat="1" ht="15.75" customHeight="1">
      <c r="B1025" s="114"/>
      <c r="E1025" s="116"/>
      <c r="F1025" s="261" t="s">
        <v>595</v>
      </c>
      <c r="G1025" s="262"/>
      <c r="H1025" s="262"/>
      <c r="I1025" s="262"/>
      <c r="K1025" s="117">
        <v>48</v>
      </c>
      <c r="S1025" s="114"/>
      <c r="T1025" s="118"/>
      <c r="AA1025" s="119"/>
      <c r="AT1025" s="116" t="s">
        <v>263</v>
      </c>
      <c r="AU1025" s="116" t="s">
        <v>77</v>
      </c>
      <c r="AV1025" s="116" t="s">
        <v>77</v>
      </c>
      <c r="AW1025" s="116" t="s">
        <v>209</v>
      </c>
      <c r="AX1025" s="116" t="s">
        <v>69</v>
      </c>
      <c r="AY1025" s="116" t="s">
        <v>254</v>
      </c>
    </row>
    <row r="1026" spans="2:51" s="6" customFormat="1" ht="15.75" customHeight="1">
      <c r="B1026" s="120"/>
      <c r="E1026" s="121"/>
      <c r="F1026" s="263" t="s">
        <v>264</v>
      </c>
      <c r="G1026" s="264"/>
      <c r="H1026" s="264"/>
      <c r="I1026" s="264"/>
      <c r="K1026" s="122">
        <v>49</v>
      </c>
      <c r="S1026" s="120"/>
      <c r="T1026" s="123"/>
      <c r="AA1026" s="124"/>
      <c r="AT1026" s="121" t="s">
        <v>263</v>
      </c>
      <c r="AU1026" s="121" t="s">
        <v>77</v>
      </c>
      <c r="AV1026" s="121" t="s">
        <v>265</v>
      </c>
      <c r="AW1026" s="121" t="s">
        <v>209</v>
      </c>
      <c r="AX1026" s="121" t="s">
        <v>9</v>
      </c>
      <c r="AY1026" s="121" t="s">
        <v>254</v>
      </c>
    </row>
    <row r="1027" spans="2:65" s="6" customFormat="1" ht="15.75" customHeight="1">
      <c r="B1027" s="21"/>
      <c r="C1027" s="125" t="s">
        <v>1424</v>
      </c>
      <c r="D1027" s="125" t="s">
        <v>304</v>
      </c>
      <c r="E1027" s="126" t="s">
        <v>1425</v>
      </c>
      <c r="F1027" s="265" t="s">
        <v>1426</v>
      </c>
      <c r="G1027" s="266"/>
      <c r="H1027" s="266"/>
      <c r="I1027" s="266"/>
      <c r="J1027" s="127" t="s">
        <v>338</v>
      </c>
      <c r="K1027" s="128">
        <v>241.4</v>
      </c>
      <c r="L1027" s="267"/>
      <c r="M1027" s="266"/>
      <c r="N1027" s="268">
        <f>ROUND($L$1027*$K$1027,0)</f>
        <v>0</v>
      </c>
      <c r="O1027" s="258"/>
      <c r="P1027" s="258"/>
      <c r="Q1027" s="258"/>
      <c r="R1027" s="106" t="s">
        <v>259</v>
      </c>
      <c r="S1027" s="21"/>
      <c r="T1027" s="109"/>
      <c r="U1027" s="110" t="s">
        <v>39</v>
      </c>
      <c r="X1027" s="111">
        <v>0.006</v>
      </c>
      <c r="Y1027" s="111">
        <f>$X$1027*$K$1027</f>
        <v>1.4484000000000001</v>
      </c>
      <c r="Z1027" s="111">
        <v>0</v>
      </c>
      <c r="AA1027" s="112">
        <f>$Z$1027*$K$1027</f>
        <v>0</v>
      </c>
      <c r="AR1027" s="73" t="s">
        <v>421</v>
      </c>
      <c r="AT1027" s="73" t="s">
        <v>304</v>
      </c>
      <c r="AU1027" s="73" t="s">
        <v>77</v>
      </c>
      <c r="AY1027" s="6" t="s">
        <v>254</v>
      </c>
      <c r="BE1027" s="113">
        <f>IF($U$1027="základní",$N$1027,0)</f>
        <v>0</v>
      </c>
      <c r="BF1027" s="113">
        <f>IF($U$1027="snížená",$N$1027,0)</f>
        <v>0</v>
      </c>
      <c r="BG1027" s="113">
        <f>IF($U$1027="zákl. přenesená",$N$1027,0)</f>
        <v>0</v>
      </c>
      <c r="BH1027" s="113">
        <f>IF($U$1027="sníž. přenesená",$N$1027,0)</f>
        <v>0</v>
      </c>
      <c r="BI1027" s="113">
        <f>IF($U$1027="nulová",$N$1027,0)</f>
        <v>0</v>
      </c>
      <c r="BJ1027" s="73" t="s">
        <v>9</v>
      </c>
      <c r="BK1027" s="113">
        <f>ROUND($L$1027*$K$1027,0)</f>
        <v>0</v>
      </c>
      <c r="BL1027" s="73" t="s">
        <v>330</v>
      </c>
      <c r="BM1027" s="73" t="s">
        <v>1427</v>
      </c>
    </row>
    <row r="1028" spans="2:51" s="6" customFormat="1" ht="15.75" customHeight="1">
      <c r="B1028" s="114"/>
      <c r="E1028" s="115"/>
      <c r="F1028" s="261" t="s">
        <v>1428</v>
      </c>
      <c r="G1028" s="262"/>
      <c r="H1028" s="262"/>
      <c r="I1028" s="262"/>
      <c r="K1028" s="117">
        <v>3.2</v>
      </c>
      <c r="S1028" s="114"/>
      <c r="T1028" s="118"/>
      <c r="AA1028" s="119"/>
      <c r="AT1028" s="116" t="s">
        <v>263</v>
      </c>
      <c r="AU1028" s="116" t="s">
        <v>77</v>
      </c>
      <c r="AV1028" s="116" t="s">
        <v>77</v>
      </c>
      <c r="AW1028" s="116" t="s">
        <v>209</v>
      </c>
      <c r="AX1028" s="116" t="s">
        <v>69</v>
      </c>
      <c r="AY1028" s="116" t="s">
        <v>254</v>
      </c>
    </row>
    <row r="1029" spans="2:51" s="6" customFormat="1" ht="15.75" customHeight="1">
      <c r="B1029" s="114"/>
      <c r="E1029" s="116"/>
      <c r="F1029" s="261" t="s">
        <v>1429</v>
      </c>
      <c r="G1029" s="262"/>
      <c r="H1029" s="262"/>
      <c r="I1029" s="262"/>
      <c r="K1029" s="117">
        <v>49.5</v>
      </c>
      <c r="S1029" s="114"/>
      <c r="T1029" s="118"/>
      <c r="AA1029" s="119"/>
      <c r="AT1029" s="116" t="s">
        <v>263</v>
      </c>
      <c r="AU1029" s="116" t="s">
        <v>77</v>
      </c>
      <c r="AV1029" s="116" t="s">
        <v>77</v>
      </c>
      <c r="AW1029" s="116" t="s">
        <v>209</v>
      </c>
      <c r="AX1029" s="116" t="s">
        <v>69</v>
      </c>
      <c r="AY1029" s="116" t="s">
        <v>254</v>
      </c>
    </row>
    <row r="1030" spans="2:51" s="6" customFormat="1" ht="15.75" customHeight="1">
      <c r="B1030" s="114"/>
      <c r="E1030" s="116"/>
      <c r="F1030" s="261" t="s">
        <v>1430</v>
      </c>
      <c r="G1030" s="262"/>
      <c r="H1030" s="262"/>
      <c r="I1030" s="262"/>
      <c r="K1030" s="117">
        <v>75.6</v>
      </c>
      <c r="S1030" s="114"/>
      <c r="T1030" s="118"/>
      <c r="AA1030" s="119"/>
      <c r="AT1030" s="116" t="s">
        <v>263</v>
      </c>
      <c r="AU1030" s="116" t="s">
        <v>77</v>
      </c>
      <c r="AV1030" s="116" t="s">
        <v>77</v>
      </c>
      <c r="AW1030" s="116" t="s">
        <v>209</v>
      </c>
      <c r="AX1030" s="116" t="s">
        <v>69</v>
      </c>
      <c r="AY1030" s="116" t="s">
        <v>254</v>
      </c>
    </row>
    <row r="1031" spans="2:51" s="6" customFormat="1" ht="15.75" customHeight="1">
      <c r="B1031" s="114"/>
      <c r="E1031" s="116"/>
      <c r="F1031" s="261" t="s">
        <v>1431</v>
      </c>
      <c r="G1031" s="262"/>
      <c r="H1031" s="262"/>
      <c r="I1031" s="262"/>
      <c r="K1031" s="117">
        <v>10.5</v>
      </c>
      <c r="S1031" s="114"/>
      <c r="T1031" s="118"/>
      <c r="AA1031" s="119"/>
      <c r="AT1031" s="116" t="s">
        <v>263</v>
      </c>
      <c r="AU1031" s="116" t="s">
        <v>77</v>
      </c>
      <c r="AV1031" s="116" t="s">
        <v>77</v>
      </c>
      <c r="AW1031" s="116" t="s">
        <v>209</v>
      </c>
      <c r="AX1031" s="116" t="s">
        <v>69</v>
      </c>
      <c r="AY1031" s="116" t="s">
        <v>254</v>
      </c>
    </row>
    <row r="1032" spans="2:51" s="6" customFormat="1" ht="15.75" customHeight="1">
      <c r="B1032" s="114"/>
      <c r="E1032" s="116"/>
      <c r="F1032" s="261" t="s">
        <v>1432</v>
      </c>
      <c r="G1032" s="262"/>
      <c r="H1032" s="262"/>
      <c r="I1032" s="262"/>
      <c r="K1032" s="117">
        <v>1.8</v>
      </c>
      <c r="S1032" s="114"/>
      <c r="T1032" s="118"/>
      <c r="AA1032" s="119"/>
      <c r="AT1032" s="116" t="s">
        <v>263</v>
      </c>
      <c r="AU1032" s="116" t="s">
        <v>77</v>
      </c>
      <c r="AV1032" s="116" t="s">
        <v>77</v>
      </c>
      <c r="AW1032" s="116" t="s">
        <v>209</v>
      </c>
      <c r="AX1032" s="116" t="s">
        <v>69</v>
      </c>
      <c r="AY1032" s="116" t="s">
        <v>254</v>
      </c>
    </row>
    <row r="1033" spans="2:51" s="6" customFormat="1" ht="15.75" customHeight="1">
      <c r="B1033" s="114"/>
      <c r="E1033" s="116"/>
      <c r="F1033" s="261" t="s">
        <v>1433</v>
      </c>
      <c r="G1033" s="262"/>
      <c r="H1033" s="262"/>
      <c r="I1033" s="262"/>
      <c r="K1033" s="117">
        <v>100.8</v>
      </c>
      <c r="S1033" s="114"/>
      <c r="T1033" s="118"/>
      <c r="AA1033" s="119"/>
      <c r="AT1033" s="116" t="s">
        <v>263</v>
      </c>
      <c r="AU1033" s="116" t="s">
        <v>77</v>
      </c>
      <c r="AV1033" s="116" t="s">
        <v>77</v>
      </c>
      <c r="AW1033" s="116" t="s">
        <v>209</v>
      </c>
      <c r="AX1033" s="116" t="s">
        <v>69</v>
      </c>
      <c r="AY1033" s="116" t="s">
        <v>254</v>
      </c>
    </row>
    <row r="1034" spans="2:51" s="6" customFormat="1" ht="15.75" customHeight="1">
      <c r="B1034" s="120"/>
      <c r="E1034" s="121"/>
      <c r="F1034" s="263" t="s">
        <v>1434</v>
      </c>
      <c r="G1034" s="264"/>
      <c r="H1034" s="264"/>
      <c r="I1034" s="264"/>
      <c r="K1034" s="122">
        <v>241.4</v>
      </c>
      <c r="S1034" s="120"/>
      <c r="T1034" s="123"/>
      <c r="AA1034" s="124"/>
      <c r="AT1034" s="121" t="s">
        <v>263</v>
      </c>
      <c r="AU1034" s="121" t="s">
        <v>77</v>
      </c>
      <c r="AV1034" s="121" t="s">
        <v>265</v>
      </c>
      <c r="AW1034" s="121" t="s">
        <v>209</v>
      </c>
      <c r="AX1034" s="121" t="s">
        <v>9</v>
      </c>
      <c r="AY1034" s="121" t="s">
        <v>254</v>
      </c>
    </row>
    <row r="1035" spans="2:65" s="6" customFormat="1" ht="27" customHeight="1">
      <c r="B1035" s="21"/>
      <c r="C1035" s="104" t="s">
        <v>1435</v>
      </c>
      <c r="D1035" s="104" t="s">
        <v>255</v>
      </c>
      <c r="E1035" s="105" t="s">
        <v>1436</v>
      </c>
      <c r="F1035" s="257" t="s">
        <v>1437</v>
      </c>
      <c r="G1035" s="258"/>
      <c r="H1035" s="258"/>
      <c r="I1035" s="258"/>
      <c r="J1035" s="107" t="s">
        <v>921</v>
      </c>
      <c r="K1035" s="108">
        <v>9.647</v>
      </c>
      <c r="L1035" s="259"/>
      <c r="M1035" s="258"/>
      <c r="N1035" s="260">
        <f>ROUND($L$1035*$K$1035,0)</f>
        <v>0</v>
      </c>
      <c r="O1035" s="258"/>
      <c r="P1035" s="258"/>
      <c r="Q1035" s="258"/>
      <c r="R1035" s="106" t="s">
        <v>259</v>
      </c>
      <c r="S1035" s="21"/>
      <c r="T1035" s="109"/>
      <c r="U1035" s="110" t="s">
        <v>39</v>
      </c>
      <c r="X1035" s="111">
        <v>0</v>
      </c>
      <c r="Y1035" s="111">
        <f>$X$1035*$K$1035</f>
        <v>0</v>
      </c>
      <c r="Z1035" s="111">
        <v>0</v>
      </c>
      <c r="AA1035" s="112">
        <f>$Z$1035*$K$1035</f>
        <v>0</v>
      </c>
      <c r="AR1035" s="73" t="s">
        <v>330</v>
      </c>
      <c r="AT1035" s="73" t="s">
        <v>255</v>
      </c>
      <c r="AU1035" s="73" t="s">
        <v>77</v>
      </c>
      <c r="AY1035" s="6" t="s">
        <v>254</v>
      </c>
      <c r="BE1035" s="113">
        <f>IF($U$1035="základní",$N$1035,0)</f>
        <v>0</v>
      </c>
      <c r="BF1035" s="113">
        <f>IF($U$1035="snížená",$N$1035,0)</f>
        <v>0</v>
      </c>
      <c r="BG1035" s="113">
        <f>IF($U$1035="zákl. přenesená",$N$1035,0)</f>
        <v>0</v>
      </c>
      <c r="BH1035" s="113">
        <f>IF($U$1035="sníž. přenesená",$N$1035,0)</f>
        <v>0</v>
      </c>
      <c r="BI1035" s="113">
        <f>IF($U$1035="nulová",$N$1035,0)</f>
        <v>0</v>
      </c>
      <c r="BJ1035" s="73" t="s">
        <v>9</v>
      </c>
      <c r="BK1035" s="113">
        <f>ROUND($L$1035*$K$1035,0)</f>
        <v>0</v>
      </c>
      <c r="BL1035" s="73" t="s">
        <v>330</v>
      </c>
      <c r="BM1035" s="73" t="s">
        <v>1438</v>
      </c>
    </row>
    <row r="1036" spans="2:63" s="95" customFormat="1" ht="30.75" customHeight="1">
      <c r="B1036" s="96"/>
      <c r="D1036" s="103" t="s">
        <v>232</v>
      </c>
      <c r="N1036" s="252">
        <f>$BK$1036</f>
        <v>0</v>
      </c>
      <c r="O1036" s="253"/>
      <c r="P1036" s="253"/>
      <c r="Q1036" s="253"/>
      <c r="S1036" s="96"/>
      <c r="T1036" s="99"/>
      <c r="W1036" s="100">
        <f>SUM($W$1037:$W$1075)</f>
        <v>0</v>
      </c>
      <c r="Y1036" s="100">
        <f>SUM($Y$1037:$Y$1075)</f>
        <v>1.33169018272</v>
      </c>
      <c r="AA1036" s="101">
        <f>SUM($AA$1037:$AA$1075)</f>
        <v>0.0032</v>
      </c>
      <c r="AR1036" s="98" t="s">
        <v>77</v>
      </c>
      <c r="AT1036" s="98" t="s">
        <v>68</v>
      </c>
      <c r="AU1036" s="98" t="s">
        <v>9</v>
      </c>
      <c r="AY1036" s="98" t="s">
        <v>254</v>
      </c>
      <c r="BK1036" s="102">
        <f>SUM($BK$1037:$BK$1075)</f>
        <v>0</v>
      </c>
    </row>
    <row r="1037" spans="2:65" s="6" customFormat="1" ht="27" customHeight="1">
      <c r="B1037" s="21"/>
      <c r="C1037" s="107" t="s">
        <v>1439</v>
      </c>
      <c r="D1037" s="107" t="s">
        <v>255</v>
      </c>
      <c r="E1037" s="105" t="s">
        <v>1440</v>
      </c>
      <c r="F1037" s="257" t="s">
        <v>1441</v>
      </c>
      <c r="G1037" s="258"/>
      <c r="H1037" s="258"/>
      <c r="I1037" s="258"/>
      <c r="J1037" s="107" t="s">
        <v>338</v>
      </c>
      <c r="K1037" s="108">
        <v>5.55</v>
      </c>
      <c r="L1037" s="259"/>
      <c r="M1037" s="258"/>
      <c r="N1037" s="260">
        <f>ROUND($L$1037*$K$1037,0)</f>
        <v>0</v>
      </c>
      <c r="O1037" s="258"/>
      <c r="P1037" s="258"/>
      <c r="Q1037" s="258"/>
      <c r="R1037" s="106" t="s">
        <v>259</v>
      </c>
      <c r="S1037" s="21"/>
      <c r="T1037" s="109"/>
      <c r="U1037" s="110" t="s">
        <v>39</v>
      </c>
      <c r="X1037" s="111">
        <v>5.64E-05</v>
      </c>
      <c r="Y1037" s="111">
        <f>$X$1037*$K$1037</f>
        <v>0.00031302</v>
      </c>
      <c r="Z1037" s="111">
        <v>0</v>
      </c>
      <c r="AA1037" s="112">
        <f>$Z$1037*$K$1037</f>
        <v>0</v>
      </c>
      <c r="AR1037" s="73" t="s">
        <v>330</v>
      </c>
      <c r="AT1037" s="73" t="s">
        <v>255</v>
      </c>
      <c r="AU1037" s="73" t="s">
        <v>77</v>
      </c>
      <c r="AY1037" s="73" t="s">
        <v>254</v>
      </c>
      <c r="BE1037" s="113">
        <f>IF($U$1037="základní",$N$1037,0)</f>
        <v>0</v>
      </c>
      <c r="BF1037" s="113">
        <f>IF($U$1037="snížená",$N$1037,0)</f>
        <v>0</v>
      </c>
      <c r="BG1037" s="113">
        <f>IF($U$1037="zákl. přenesená",$N$1037,0)</f>
        <v>0</v>
      </c>
      <c r="BH1037" s="113">
        <f>IF($U$1037="sníž. přenesená",$N$1037,0)</f>
        <v>0</v>
      </c>
      <c r="BI1037" s="113">
        <f>IF($U$1037="nulová",$N$1037,0)</f>
        <v>0</v>
      </c>
      <c r="BJ1037" s="73" t="s">
        <v>9</v>
      </c>
      <c r="BK1037" s="113">
        <f>ROUND($L$1037*$K$1037,0)</f>
        <v>0</v>
      </c>
      <c r="BL1037" s="73" t="s">
        <v>330</v>
      </c>
      <c r="BM1037" s="73" t="s">
        <v>1442</v>
      </c>
    </row>
    <row r="1038" spans="2:51" s="6" customFormat="1" ht="15.75" customHeight="1">
      <c r="B1038" s="114"/>
      <c r="E1038" s="115"/>
      <c r="F1038" s="261" t="s">
        <v>1443</v>
      </c>
      <c r="G1038" s="262"/>
      <c r="H1038" s="262"/>
      <c r="I1038" s="262"/>
      <c r="K1038" s="117">
        <v>5.55</v>
      </c>
      <c r="S1038" s="114"/>
      <c r="T1038" s="118"/>
      <c r="AA1038" s="119"/>
      <c r="AT1038" s="116" t="s">
        <v>263</v>
      </c>
      <c r="AU1038" s="116" t="s">
        <v>77</v>
      </c>
      <c r="AV1038" s="116" t="s">
        <v>77</v>
      </c>
      <c r="AW1038" s="116" t="s">
        <v>209</v>
      </c>
      <c r="AX1038" s="116" t="s">
        <v>9</v>
      </c>
      <c r="AY1038" s="116" t="s">
        <v>254</v>
      </c>
    </row>
    <row r="1039" spans="2:65" s="6" customFormat="1" ht="27" customHeight="1">
      <c r="B1039" s="21"/>
      <c r="C1039" s="125" t="s">
        <v>1444</v>
      </c>
      <c r="D1039" s="125" t="s">
        <v>304</v>
      </c>
      <c r="E1039" s="126" t="s">
        <v>1445</v>
      </c>
      <c r="F1039" s="265" t="s">
        <v>1446</v>
      </c>
      <c r="G1039" s="266"/>
      <c r="H1039" s="266"/>
      <c r="I1039" s="266"/>
      <c r="J1039" s="127" t="s">
        <v>1447</v>
      </c>
      <c r="K1039" s="128">
        <v>132.4</v>
      </c>
      <c r="L1039" s="267"/>
      <c r="M1039" s="266"/>
      <c r="N1039" s="268">
        <f>ROUND($L$1039*$K$1039,0)</f>
        <v>0</v>
      </c>
      <c r="O1039" s="258"/>
      <c r="P1039" s="258"/>
      <c r="Q1039" s="258"/>
      <c r="R1039" s="106"/>
      <c r="S1039" s="21"/>
      <c r="T1039" s="109"/>
      <c r="U1039" s="110" t="s">
        <v>39</v>
      </c>
      <c r="X1039" s="111">
        <v>0.001</v>
      </c>
      <c r="Y1039" s="111">
        <f>$X$1039*$K$1039</f>
        <v>0.13240000000000002</v>
      </c>
      <c r="Z1039" s="111">
        <v>0</v>
      </c>
      <c r="AA1039" s="112">
        <f>$Z$1039*$K$1039</f>
        <v>0</v>
      </c>
      <c r="AR1039" s="73" t="s">
        <v>421</v>
      </c>
      <c r="AT1039" s="73" t="s">
        <v>304</v>
      </c>
      <c r="AU1039" s="73" t="s">
        <v>77</v>
      </c>
      <c r="AY1039" s="6" t="s">
        <v>254</v>
      </c>
      <c r="BE1039" s="113">
        <f>IF($U$1039="základní",$N$1039,0)</f>
        <v>0</v>
      </c>
      <c r="BF1039" s="113">
        <f>IF($U$1039="snížená",$N$1039,0)</f>
        <v>0</v>
      </c>
      <c r="BG1039" s="113">
        <f>IF($U$1039="zákl. přenesená",$N$1039,0)</f>
        <v>0</v>
      </c>
      <c r="BH1039" s="113">
        <f>IF($U$1039="sníž. přenesená",$N$1039,0)</f>
        <v>0</v>
      </c>
      <c r="BI1039" s="113">
        <f>IF($U$1039="nulová",$N$1039,0)</f>
        <v>0</v>
      </c>
      <c r="BJ1039" s="73" t="s">
        <v>9</v>
      </c>
      <c r="BK1039" s="113">
        <f>ROUND($L$1039*$K$1039,0)</f>
        <v>0</v>
      </c>
      <c r="BL1039" s="73" t="s">
        <v>330</v>
      </c>
      <c r="BM1039" s="73" t="s">
        <v>1448</v>
      </c>
    </row>
    <row r="1040" spans="2:51" s="6" customFormat="1" ht="15.75" customHeight="1">
      <c r="B1040" s="114"/>
      <c r="E1040" s="115"/>
      <c r="F1040" s="261" t="s">
        <v>1449</v>
      </c>
      <c r="G1040" s="262"/>
      <c r="H1040" s="262"/>
      <c r="I1040" s="262"/>
      <c r="K1040" s="117">
        <v>132.4</v>
      </c>
      <c r="S1040" s="114"/>
      <c r="T1040" s="118"/>
      <c r="AA1040" s="119"/>
      <c r="AT1040" s="116" t="s">
        <v>263</v>
      </c>
      <c r="AU1040" s="116" t="s">
        <v>77</v>
      </c>
      <c r="AV1040" s="116" t="s">
        <v>77</v>
      </c>
      <c r="AW1040" s="116" t="s">
        <v>209</v>
      </c>
      <c r="AX1040" s="116" t="s">
        <v>9</v>
      </c>
      <c r="AY1040" s="116" t="s">
        <v>254</v>
      </c>
    </row>
    <row r="1041" spans="2:65" s="6" customFormat="1" ht="27" customHeight="1">
      <c r="B1041" s="21"/>
      <c r="C1041" s="104" t="s">
        <v>1450</v>
      </c>
      <c r="D1041" s="104" t="s">
        <v>255</v>
      </c>
      <c r="E1041" s="105" t="s">
        <v>1451</v>
      </c>
      <c r="F1041" s="257" t="s">
        <v>1452</v>
      </c>
      <c r="G1041" s="258"/>
      <c r="H1041" s="258"/>
      <c r="I1041" s="258"/>
      <c r="J1041" s="107" t="s">
        <v>338</v>
      </c>
      <c r="K1041" s="108">
        <v>2.6</v>
      </c>
      <c r="L1041" s="259"/>
      <c r="M1041" s="258"/>
      <c r="N1041" s="260">
        <f>ROUND($L$1041*$K$1041,0)</f>
        <v>0</v>
      </c>
      <c r="O1041" s="258"/>
      <c r="P1041" s="258"/>
      <c r="Q1041" s="258"/>
      <c r="R1041" s="106" t="s">
        <v>259</v>
      </c>
      <c r="S1041" s="21"/>
      <c r="T1041" s="109"/>
      <c r="U1041" s="110" t="s">
        <v>39</v>
      </c>
      <c r="X1041" s="111">
        <v>0</v>
      </c>
      <c r="Y1041" s="111">
        <f>$X$1041*$K$1041</f>
        <v>0</v>
      </c>
      <c r="Z1041" s="111">
        <v>0</v>
      </c>
      <c r="AA1041" s="112">
        <f>$Z$1041*$K$1041</f>
        <v>0</v>
      </c>
      <c r="AR1041" s="73" t="s">
        <v>330</v>
      </c>
      <c r="AT1041" s="73" t="s">
        <v>255</v>
      </c>
      <c r="AU1041" s="73" t="s">
        <v>77</v>
      </c>
      <c r="AY1041" s="6" t="s">
        <v>254</v>
      </c>
      <c r="BE1041" s="113">
        <f>IF($U$1041="základní",$N$1041,0)</f>
        <v>0</v>
      </c>
      <c r="BF1041" s="113">
        <f>IF($U$1041="snížená",$N$1041,0)</f>
        <v>0</v>
      </c>
      <c r="BG1041" s="113">
        <f>IF($U$1041="zákl. přenesená",$N$1041,0)</f>
        <v>0</v>
      </c>
      <c r="BH1041" s="113">
        <f>IF($U$1041="sníž. přenesená",$N$1041,0)</f>
        <v>0</v>
      </c>
      <c r="BI1041" s="113">
        <f>IF($U$1041="nulová",$N$1041,0)</f>
        <v>0</v>
      </c>
      <c r="BJ1041" s="73" t="s">
        <v>9</v>
      </c>
      <c r="BK1041" s="113">
        <f>ROUND($L$1041*$K$1041,0)</f>
        <v>0</v>
      </c>
      <c r="BL1041" s="73" t="s">
        <v>330</v>
      </c>
      <c r="BM1041" s="73" t="s">
        <v>1453</v>
      </c>
    </row>
    <row r="1042" spans="2:51" s="6" customFormat="1" ht="15.75" customHeight="1">
      <c r="B1042" s="114"/>
      <c r="E1042" s="115"/>
      <c r="F1042" s="261" t="s">
        <v>1454</v>
      </c>
      <c r="G1042" s="262"/>
      <c r="H1042" s="262"/>
      <c r="I1042" s="262"/>
      <c r="K1042" s="117">
        <v>2.6</v>
      </c>
      <c r="S1042" s="114"/>
      <c r="T1042" s="118"/>
      <c r="AA1042" s="119"/>
      <c r="AT1042" s="116" t="s">
        <v>263</v>
      </c>
      <c r="AU1042" s="116" t="s">
        <v>77</v>
      </c>
      <c r="AV1042" s="116" t="s">
        <v>77</v>
      </c>
      <c r="AW1042" s="116" t="s">
        <v>209</v>
      </c>
      <c r="AX1042" s="116" t="s">
        <v>9</v>
      </c>
      <c r="AY1042" s="116" t="s">
        <v>254</v>
      </c>
    </row>
    <row r="1043" spans="2:65" s="6" customFormat="1" ht="27" customHeight="1">
      <c r="B1043" s="21"/>
      <c r="C1043" s="104" t="s">
        <v>1455</v>
      </c>
      <c r="D1043" s="104" t="s">
        <v>255</v>
      </c>
      <c r="E1043" s="105" t="s">
        <v>1456</v>
      </c>
      <c r="F1043" s="257" t="s">
        <v>1457</v>
      </c>
      <c r="G1043" s="258"/>
      <c r="H1043" s="258"/>
      <c r="I1043" s="258"/>
      <c r="J1043" s="107" t="s">
        <v>338</v>
      </c>
      <c r="K1043" s="108">
        <v>9.26</v>
      </c>
      <c r="L1043" s="259"/>
      <c r="M1043" s="258"/>
      <c r="N1043" s="260">
        <f>ROUND($L$1043*$K$1043,0)</f>
        <v>0</v>
      </c>
      <c r="O1043" s="258"/>
      <c r="P1043" s="258"/>
      <c r="Q1043" s="258"/>
      <c r="R1043" s="106" t="s">
        <v>259</v>
      </c>
      <c r="S1043" s="21"/>
      <c r="T1043" s="109"/>
      <c r="U1043" s="110" t="s">
        <v>39</v>
      </c>
      <c r="X1043" s="111">
        <v>0</v>
      </c>
      <c r="Y1043" s="111">
        <f>$X$1043*$K$1043</f>
        <v>0</v>
      </c>
      <c r="Z1043" s="111">
        <v>0</v>
      </c>
      <c r="AA1043" s="112">
        <f>$Z$1043*$K$1043</f>
        <v>0</v>
      </c>
      <c r="AR1043" s="73" t="s">
        <v>330</v>
      </c>
      <c r="AT1043" s="73" t="s">
        <v>255</v>
      </c>
      <c r="AU1043" s="73" t="s">
        <v>77</v>
      </c>
      <c r="AY1043" s="6" t="s">
        <v>254</v>
      </c>
      <c r="BE1043" s="113">
        <f>IF($U$1043="základní",$N$1043,0)</f>
        <v>0</v>
      </c>
      <c r="BF1043" s="113">
        <f>IF($U$1043="snížená",$N$1043,0)</f>
        <v>0</v>
      </c>
      <c r="BG1043" s="113">
        <f>IF($U$1043="zákl. přenesená",$N$1043,0)</f>
        <v>0</v>
      </c>
      <c r="BH1043" s="113">
        <f>IF($U$1043="sníž. přenesená",$N$1043,0)</f>
        <v>0</v>
      </c>
      <c r="BI1043" s="113">
        <f>IF($U$1043="nulová",$N$1043,0)</f>
        <v>0</v>
      </c>
      <c r="BJ1043" s="73" t="s">
        <v>9</v>
      </c>
      <c r="BK1043" s="113">
        <f>ROUND($L$1043*$K$1043,0)</f>
        <v>0</v>
      </c>
      <c r="BL1043" s="73" t="s">
        <v>330</v>
      </c>
      <c r="BM1043" s="73" t="s">
        <v>1458</v>
      </c>
    </row>
    <row r="1044" spans="2:51" s="6" customFormat="1" ht="15.75" customHeight="1">
      <c r="B1044" s="114"/>
      <c r="E1044" s="115"/>
      <c r="F1044" s="261" t="s">
        <v>1459</v>
      </c>
      <c r="G1044" s="262"/>
      <c r="H1044" s="262"/>
      <c r="I1044" s="262"/>
      <c r="K1044" s="117">
        <v>9.26</v>
      </c>
      <c r="S1044" s="114"/>
      <c r="T1044" s="118"/>
      <c r="AA1044" s="119"/>
      <c r="AT1044" s="116" t="s">
        <v>263</v>
      </c>
      <c r="AU1044" s="116" t="s">
        <v>77</v>
      </c>
      <c r="AV1044" s="116" t="s">
        <v>77</v>
      </c>
      <c r="AW1044" s="116" t="s">
        <v>209</v>
      </c>
      <c r="AX1044" s="116" t="s">
        <v>9</v>
      </c>
      <c r="AY1044" s="116" t="s">
        <v>254</v>
      </c>
    </row>
    <row r="1045" spans="2:65" s="6" customFormat="1" ht="27" customHeight="1">
      <c r="B1045" s="21"/>
      <c r="C1045" s="125" t="s">
        <v>1460</v>
      </c>
      <c r="D1045" s="125" t="s">
        <v>304</v>
      </c>
      <c r="E1045" s="126" t="s">
        <v>1461</v>
      </c>
      <c r="F1045" s="265" t="s">
        <v>1462</v>
      </c>
      <c r="G1045" s="266"/>
      <c r="H1045" s="266"/>
      <c r="I1045" s="266"/>
      <c r="J1045" s="127" t="s">
        <v>1447</v>
      </c>
      <c r="K1045" s="128">
        <v>260</v>
      </c>
      <c r="L1045" s="267"/>
      <c r="M1045" s="266"/>
      <c r="N1045" s="268">
        <f>ROUND($L$1045*$K$1045,0)</f>
        <v>0</v>
      </c>
      <c r="O1045" s="258"/>
      <c r="P1045" s="258"/>
      <c r="Q1045" s="258"/>
      <c r="R1045" s="106"/>
      <c r="S1045" s="21"/>
      <c r="T1045" s="109"/>
      <c r="U1045" s="110" t="s">
        <v>39</v>
      </c>
      <c r="X1045" s="111">
        <v>0.001</v>
      </c>
      <c r="Y1045" s="111">
        <f>$X$1045*$K$1045</f>
        <v>0.26</v>
      </c>
      <c r="Z1045" s="111">
        <v>0</v>
      </c>
      <c r="AA1045" s="112">
        <f>$Z$1045*$K$1045</f>
        <v>0</v>
      </c>
      <c r="AR1045" s="73" t="s">
        <v>421</v>
      </c>
      <c r="AT1045" s="73" t="s">
        <v>304</v>
      </c>
      <c r="AU1045" s="73" t="s">
        <v>77</v>
      </c>
      <c r="AY1045" s="6" t="s">
        <v>254</v>
      </c>
      <c r="BE1045" s="113">
        <f>IF($U$1045="základní",$N$1045,0)</f>
        <v>0</v>
      </c>
      <c r="BF1045" s="113">
        <f>IF($U$1045="snížená",$N$1045,0)</f>
        <v>0</v>
      </c>
      <c r="BG1045" s="113">
        <f>IF($U$1045="zákl. přenesená",$N$1045,0)</f>
        <v>0</v>
      </c>
      <c r="BH1045" s="113">
        <f>IF($U$1045="sníž. přenesená",$N$1045,0)</f>
        <v>0</v>
      </c>
      <c r="BI1045" s="113">
        <f>IF($U$1045="nulová",$N$1045,0)</f>
        <v>0</v>
      </c>
      <c r="BJ1045" s="73" t="s">
        <v>9</v>
      </c>
      <c r="BK1045" s="113">
        <f>ROUND($L$1045*$K$1045,0)</f>
        <v>0</v>
      </c>
      <c r="BL1045" s="73" t="s">
        <v>330</v>
      </c>
      <c r="BM1045" s="73" t="s">
        <v>1463</v>
      </c>
    </row>
    <row r="1046" spans="2:51" s="6" customFormat="1" ht="15.75" customHeight="1">
      <c r="B1046" s="114"/>
      <c r="E1046" s="115"/>
      <c r="F1046" s="261" t="s">
        <v>1464</v>
      </c>
      <c r="G1046" s="262"/>
      <c r="H1046" s="262"/>
      <c r="I1046" s="262"/>
      <c r="K1046" s="117">
        <v>260</v>
      </c>
      <c r="S1046" s="114"/>
      <c r="T1046" s="118"/>
      <c r="AA1046" s="119"/>
      <c r="AT1046" s="116" t="s">
        <v>263</v>
      </c>
      <c r="AU1046" s="116" t="s">
        <v>77</v>
      </c>
      <c r="AV1046" s="116" t="s">
        <v>77</v>
      </c>
      <c r="AW1046" s="116" t="s">
        <v>209</v>
      </c>
      <c r="AX1046" s="116" t="s">
        <v>9</v>
      </c>
      <c r="AY1046" s="116" t="s">
        <v>254</v>
      </c>
    </row>
    <row r="1047" spans="2:65" s="6" customFormat="1" ht="15.75" customHeight="1">
      <c r="B1047" s="21"/>
      <c r="C1047" s="104" t="s">
        <v>1465</v>
      </c>
      <c r="D1047" s="104" t="s">
        <v>255</v>
      </c>
      <c r="E1047" s="105" t="s">
        <v>1466</v>
      </c>
      <c r="F1047" s="257" t="s">
        <v>1467</v>
      </c>
      <c r="G1047" s="258"/>
      <c r="H1047" s="258"/>
      <c r="I1047" s="258"/>
      <c r="J1047" s="107" t="s">
        <v>281</v>
      </c>
      <c r="K1047" s="108">
        <v>1</v>
      </c>
      <c r="L1047" s="259"/>
      <c r="M1047" s="258"/>
      <c r="N1047" s="260">
        <f>ROUND($L$1047*$K$1047,0)</f>
        <v>0</v>
      </c>
      <c r="O1047" s="258"/>
      <c r="P1047" s="258"/>
      <c r="Q1047" s="258"/>
      <c r="R1047" s="106"/>
      <c r="S1047" s="21"/>
      <c r="T1047" s="109"/>
      <c r="U1047" s="110" t="s">
        <v>39</v>
      </c>
      <c r="X1047" s="111">
        <v>0</v>
      </c>
      <c r="Y1047" s="111">
        <f>$X$1047*$K$1047</f>
        <v>0</v>
      </c>
      <c r="Z1047" s="111">
        <v>0.0032</v>
      </c>
      <c r="AA1047" s="112">
        <f>$Z$1047*$K$1047</f>
        <v>0.0032</v>
      </c>
      <c r="AR1047" s="73" t="s">
        <v>330</v>
      </c>
      <c r="AT1047" s="73" t="s">
        <v>255</v>
      </c>
      <c r="AU1047" s="73" t="s">
        <v>77</v>
      </c>
      <c r="AY1047" s="6" t="s">
        <v>254</v>
      </c>
      <c r="BE1047" s="113">
        <f>IF($U$1047="základní",$N$1047,0)</f>
        <v>0</v>
      </c>
      <c r="BF1047" s="113">
        <f>IF($U$1047="snížená",$N$1047,0)</f>
        <v>0</v>
      </c>
      <c r="BG1047" s="113">
        <f>IF($U$1047="zákl. přenesená",$N$1047,0)</f>
        <v>0</v>
      </c>
      <c r="BH1047" s="113">
        <f>IF($U$1047="sníž. přenesená",$N$1047,0)</f>
        <v>0</v>
      </c>
      <c r="BI1047" s="113">
        <f>IF($U$1047="nulová",$N$1047,0)</f>
        <v>0</v>
      </c>
      <c r="BJ1047" s="73" t="s">
        <v>9</v>
      </c>
      <c r="BK1047" s="113">
        <f>ROUND($L$1047*$K$1047,0)</f>
        <v>0</v>
      </c>
      <c r="BL1047" s="73" t="s">
        <v>330</v>
      </c>
      <c r="BM1047" s="73" t="s">
        <v>1468</v>
      </c>
    </row>
    <row r="1048" spans="2:51" s="6" customFormat="1" ht="15.75" customHeight="1">
      <c r="B1048" s="114"/>
      <c r="E1048" s="115"/>
      <c r="F1048" s="261" t="s">
        <v>1469</v>
      </c>
      <c r="G1048" s="262"/>
      <c r="H1048" s="262"/>
      <c r="I1048" s="262"/>
      <c r="K1048" s="117">
        <v>1</v>
      </c>
      <c r="S1048" s="114"/>
      <c r="T1048" s="118"/>
      <c r="AA1048" s="119"/>
      <c r="AT1048" s="116" t="s">
        <v>263</v>
      </c>
      <c r="AU1048" s="116" t="s">
        <v>77</v>
      </c>
      <c r="AV1048" s="116" t="s">
        <v>77</v>
      </c>
      <c r="AW1048" s="116" t="s">
        <v>209</v>
      </c>
      <c r="AX1048" s="116" t="s">
        <v>9</v>
      </c>
      <c r="AY1048" s="116" t="s">
        <v>254</v>
      </c>
    </row>
    <row r="1049" spans="2:65" s="6" customFormat="1" ht="15.75" customHeight="1">
      <c r="B1049" s="21"/>
      <c r="C1049" s="104" t="s">
        <v>1470</v>
      </c>
      <c r="D1049" s="104" t="s">
        <v>255</v>
      </c>
      <c r="E1049" s="105" t="s">
        <v>1471</v>
      </c>
      <c r="F1049" s="257" t="s">
        <v>1472</v>
      </c>
      <c r="G1049" s="258"/>
      <c r="H1049" s="258"/>
      <c r="I1049" s="258"/>
      <c r="J1049" s="107" t="s">
        <v>281</v>
      </c>
      <c r="K1049" s="108">
        <v>1</v>
      </c>
      <c r="L1049" s="259"/>
      <c r="M1049" s="258"/>
      <c r="N1049" s="260">
        <f>ROUND($L$1049*$K$1049,0)</f>
        <v>0</v>
      </c>
      <c r="O1049" s="258"/>
      <c r="P1049" s="258"/>
      <c r="Q1049" s="258"/>
      <c r="R1049" s="106"/>
      <c r="S1049" s="21"/>
      <c r="T1049" s="109"/>
      <c r="U1049" s="110" t="s">
        <v>39</v>
      </c>
      <c r="X1049" s="111">
        <v>0</v>
      </c>
      <c r="Y1049" s="111">
        <f>$X$1049*$K$1049</f>
        <v>0</v>
      </c>
      <c r="Z1049" s="111">
        <v>0</v>
      </c>
      <c r="AA1049" s="112">
        <f>$Z$1049*$K$1049</f>
        <v>0</v>
      </c>
      <c r="AR1049" s="73" t="s">
        <v>330</v>
      </c>
      <c r="AT1049" s="73" t="s">
        <v>255</v>
      </c>
      <c r="AU1049" s="73" t="s">
        <v>77</v>
      </c>
      <c r="AY1049" s="6" t="s">
        <v>254</v>
      </c>
      <c r="BE1049" s="113">
        <f>IF($U$1049="základní",$N$1049,0)</f>
        <v>0</v>
      </c>
      <c r="BF1049" s="113">
        <f>IF($U$1049="snížená",$N$1049,0)</f>
        <v>0</v>
      </c>
      <c r="BG1049" s="113">
        <f>IF($U$1049="zákl. přenesená",$N$1049,0)</f>
        <v>0</v>
      </c>
      <c r="BH1049" s="113">
        <f>IF($U$1049="sníž. přenesená",$N$1049,0)</f>
        <v>0</v>
      </c>
      <c r="BI1049" s="113">
        <f>IF($U$1049="nulová",$N$1049,0)</f>
        <v>0</v>
      </c>
      <c r="BJ1049" s="73" t="s">
        <v>9</v>
      </c>
      <c r="BK1049" s="113">
        <f>ROUND($L$1049*$K$1049,0)</f>
        <v>0</v>
      </c>
      <c r="BL1049" s="73" t="s">
        <v>330</v>
      </c>
      <c r="BM1049" s="73" t="s">
        <v>1473</v>
      </c>
    </row>
    <row r="1050" spans="2:51" s="6" customFormat="1" ht="27" customHeight="1">
      <c r="B1050" s="114"/>
      <c r="E1050" s="115"/>
      <c r="F1050" s="261" t="s">
        <v>1474</v>
      </c>
      <c r="G1050" s="262"/>
      <c r="H1050" s="262"/>
      <c r="I1050" s="262"/>
      <c r="K1050" s="117">
        <v>1</v>
      </c>
      <c r="S1050" s="114"/>
      <c r="T1050" s="118"/>
      <c r="AA1050" s="119"/>
      <c r="AT1050" s="116" t="s">
        <v>263</v>
      </c>
      <c r="AU1050" s="116" t="s">
        <v>77</v>
      </c>
      <c r="AV1050" s="116" t="s">
        <v>77</v>
      </c>
      <c r="AW1050" s="116" t="s">
        <v>209</v>
      </c>
      <c r="AX1050" s="116" t="s">
        <v>9</v>
      </c>
      <c r="AY1050" s="116" t="s">
        <v>254</v>
      </c>
    </row>
    <row r="1051" spans="2:65" s="6" customFormat="1" ht="15.75" customHeight="1">
      <c r="B1051" s="21"/>
      <c r="C1051" s="125" t="s">
        <v>1475</v>
      </c>
      <c r="D1051" s="125" t="s">
        <v>304</v>
      </c>
      <c r="E1051" s="126" t="s">
        <v>1476</v>
      </c>
      <c r="F1051" s="265" t="s">
        <v>1477</v>
      </c>
      <c r="G1051" s="266"/>
      <c r="H1051" s="266"/>
      <c r="I1051" s="266"/>
      <c r="J1051" s="127" t="s">
        <v>281</v>
      </c>
      <c r="K1051" s="128">
        <v>1</v>
      </c>
      <c r="L1051" s="267"/>
      <c r="M1051" s="266"/>
      <c r="N1051" s="268">
        <f>ROUND($L$1051*$K$1051,0)</f>
        <v>0</v>
      </c>
      <c r="O1051" s="258"/>
      <c r="P1051" s="258"/>
      <c r="Q1051" s="258"/>
      <c r="R1051" s="106"/>
      <c r="S1051" s="21"/>
      <c r="T1051" s="109"/>
      <c r="U1051" s="110" t="s">
        <v>39</v>
      </c>
      <c r="X1051" s="111">
        <v>0.0081</v>
      </c>
      <c r="Y1051" s="111">
        <f>$X$1051*$K$1051</f>
        <v>0.0081</v>
      </c>
      <c r="Z1051" s="111">
        <v>0</v>
      </c>
      <c r="AA1051" s="112">
        <f>$Z$1051*$K$1051</f>
        <v>0</v>
      </c>
      <c r="AR1051" s="73" t="s">
        <v>421</v>
      </c>
      <c r="AT1051" s="73" t="s">
        <v>304</v>
      </c>
      <c r="AU1051" s="73" t="s">
        <v>77</v>
      </c>
      <c r="AY1051" s="6" t="s">
        <v>254</v>
      </c>
      <c r="BE1051" s="113">
        <f>IF($U$1051="základní",$N$1051,0)</f>
        <v>0</v>
      </c>
      <c r="BF1051" s="113">
        <f>IF($U$1051="snížená",$N$1051,0)</f>
        <v>0</v>
      </c>
      <c r="BG1051" s="113">
        <f>IF($U$1051="zákl. přenesená",$N$1051,0)</f>
        <v>0</v>
      </c>
      <c r="BH1051" s="113">
        <f>IF($U$1051="sníž. přenesená",$N$1051,0)</f>
        <v>0</v>
      </c>
      <c r="BI1051" s="113">
        <f>IF($U$1051="nulová",$N$1051,0)</f>
        <v>0</v>
      </c>
      <c r="BJ1051" s="73" t="s">
        <v>9</v>
      </c>
      <c r="BK1051" s="113">
        <f>ROUND($L$1051*$K$1051,0)</f>
        <v>0</v>
      </c>
      <c r="BL1051" s="73" t="s">
        <v>330</v>
      </c>
      <c r="BM1051" s="73" t="s">
        <v>1478</v>
      </c>
    </row>
    <row r="1052" spans="2:51" s="6" customFormat="1" ht="27" customHeight="1">
      <c r="B1052" s="114"/>
      <c r="E1052" s="115"/>
      <c r="F1052" s="261" t="s">
        <v>1474</v>
      </c>
      <c r="G1052" s="262"/>
      <c r="H1052" s="262"/>
      <c r="I1052" s="262"/>
      <c r="K1052" s="117">
        <v>1</v>
      </c>
      <c r="S1052" s="114"/>
      <c r="T1052" s="118"/>
      <c r="AA1052" s="119"/>
      <c r="AT1052" s="116" t="s">
        <v>263</v>
      </c>
      <c r="AU1052" s="116" t="s">
        <v>77</v>
      </c>
      <c r="AV1052" s="116" t="s">
        <v>77</v>
      </c>
      <c r="AW1052" s="116" t="s">
        <v>209</v>
      </c>
      <c r="AX1052" s="116" t="s">
        <v>9</v>
      </c>
      <c r="AY1052" s="116" t="s">
        <v>254</v>
      </c>
    </row>
    <row r="1053" spans="2:65" s="6" customFormat="1" ht="27" customHeight="1">
      <c r="B1053" s="21"/>
      <c r="C1053" s="104" t="s">
        <v>1479</v>
      </c>
      <c r="D1053" s="104" t="s">
        <v>255</v>
      </c>
      <c r="E1053" s="105" t="s">
        <v>1480</v>
      </c>
      <c r="F1053" s="257" t="s">
        <v>1481</v>
      </c>
      <c r="G1053" s="258"/>
      <c r="H1053" s="258"/>
      <c r="I1053" s="258"/>
      <c r="J1053" s="107" t="s">
        <v>281</v>
      </c>
      <c r="K1053" s="108">
        <v>3</v>
      </c>
      <c r="L1053" s="259"/>
      <c r="M1053" s="258"/>
      <c r="N1053" s="260">
        <f>ROUND($L$1053*$K$1053,0)</f>
        <v>0</v>
      </c>
      <c r="O1053" s="258"/>
      <c r="P1053" s="258"/>
      <c r="Q1053" s="258"/>
      <c r="R1053" s="106" t="s">
        <v>259</v>
      </c>
      <c r="S1053" s="21"/>
      <c r="T1053" s="109"/>
      <c r="U1053" s="110" t="s">
        <v>39</v>
      </c>
      <c r="X1053" s="111">
        <v>0</v>
      </c>
      <c r="Y1053" s="111">
        <f>$X$1053*$K$1053</f>
        <v>0</v>
      </c>
      <c r="Z1053" s="111">
        <v>0</v>
      </c>
      <c r="AA1053" s="112">
        <f>$Z$1053*$K$1053</f>
        <v>0</v>
      </c>
      <c r="AR1053" s="73" t="s">
        <v>330</v>
      </c>
      <c r="AT1053" s="73" t="s">
        <v>255</v>
      </c>
      <c r="AU1053" s="73" t="s">
        <v>77</v>
      </c>
      <c r="AY1053" s="6" t="s">
        <v>254</v>
      </c>
      <c r="BE1053" s="113">
        <f>IF($U$1053="základní",$N$1053,0)</f>
        <v>0</v>
      </c>
      <c r="BF1053" s="113">
        <f>IF($U$1053="snížená",$N$1053,0)</f>
        <v>0</v>
      </c>
      <c r="BG1053" s="113">
        <f>IF($U$1053="zákl. přenesená",$N$1053,0)</f>
        <v>0</v>
      </c>
      <c r="BH1053" s="113">
        <f>IF($U$1053="sníž. přenesená",$N$1053,0)</f>
        <v>0</v>
      </c>
      <c r="BI1053" s="113">
        <f>IF($U$1053="nulová",$N$1053,0)</f>
        <v>0</v>
      </c>
      <c r="BJ1053" s="73" t="s">
        <v>9</v>
      </c>
      <c r="BK1053" s="113">
        <f>ROUND($L$1053*$K$1053,0)</f>
        <v>0</v>
      </c>
      <c r="BL1053" s="73" t="s">
        <v>330</v>
      </c>
      <c r="BM1053" s="73" t="s">
        <v>1482</v>
      </c>
    </row>
    <row r="1054" spans="2:51" s="6" customFormat="1" ht="15.75" customHeight="1">
      <c r="B1054" s="114"/>
      <c r="E1054" s="115"/>
      <c r="F1054" s="261" t="s">
        <v>1483</v>
      </c>
      <c r="G1054" s="262"/>
      <c r="H1054" s="262"/>
      <c r="I1054" s="262"/>
      <c r="K1054" s="117">
        <v>1</v>
      </c>
      <c r="S1054" s="114"/>
      <c r="T1054" s="118"/>
      <c r="AA1054" s="119"/>
      <c r="AT1054" s="116" t="s">
        <v>263</v>
      </c>
      <c r="AU1054" s="116" t="s">
        <v>77</v>
      </c>
      <c r="AV1054" s="116" t="s">
        <v>77</v>
      </c>
      <c r="AW1054" s="116" t="s">
        <v>209</v>
      </c>
      <c r="AX1054" s="116" t="s">
        <v>69</v>
      </c>
      <c r="AY1054" s="116" t="s">
        <v>254</v>
      </c>
    </row>
    <row r="1055" spans="2:51" s="6" customFormat="1" ht="15.75" customHeight="1">
      <c r="B1055" s="114"/>
      <c r="E1055" s="116"/>
      <c r="F1055" s="261" t="s">
        <v>1484</v>
      </c>
      <c r="G1055" s="262"/>
      <c r="H1055" s="262"/>
      <c r="I1055" s="262"/>
      <c r="K1055" s="117">
        <v>1</v>
      </c>
      <c r="S1055" s="114"/>
      <c r="T1055" s="118"/>
      <c r="AA1055" s="119"/>
      <c r="AT1055" s="116" t="s">
        <v>263</v>
      </c>
      <c r="AU1055" s="116" t="s">
        <v>77</v>
      </c>
      <c r="AV1055" s="116" t="s">
        <v>77</v>
      </c>
      <c r="AW1055" s="116" t="s">
        <v>209</v>
      </c>
      <c r="AX1055" s="116" t="s">
        <v>69</v>
      </c>
      <c r="AY1055" s="116" t="s">
        <v>254</v>
      </c>
    </row>
    <row r="1056" spans="2:51" s="6" customFormat="1" ht="15.75" customHeight="1">
      <c r="B1056" s="114"/>
      <c r="E1056" s="116"/>
      <c r="F1056" s="261" t="s">
        <v>1485</v>
      </c>
      <c r="G1056" s="262"/>
      <c r="H1056" s="262"/>
      <c r="I1056" s="262"/>
      <c r="K1056" s="117">
        <v>1</v>
      </c>
      <c r="S1056" s="114"/>
      <c r="T1056" s="118"/>
      <c r="AA1056" s="119"/>
      <c r="AT1056" s="116" t="s">
        <v>263</v>
      </c>
      <c r="AU1056" s="116" t="s">
        <v>77</v>
      </c>
      <c r="AV1056" s="116" t="s">
        <v>77</v>
      </c>
      <c r="AW1056" s="116" t="s">
        <v>209</v>
      </c>
      <c r="AX1056" s="116" t="s">
        <v>69</v>
      </c>
      <c r="AY1056" s="116" t="s">
        <v>254</v>
      </c>
    </row>
    <row r="1057" spans="2:51" s="6" customFormat="1" ht="15.75" customHeight="1">
      <c r="B1057" s="120"/>
      <c r="E1057" s="121"/>
      <c r="F1057" s="263" t="s">
        <v>264</v>
      </c>
      <c r="G1057" s="264"/>
      <c r="H1057" s="264"/>
      <c r="I1057" s="264"/>
      <c r="K1057" s="122">
        <v>3</v>
      </c>
      <c r="S1057" s="120"/>
      <c r="T1057" s="123"/>
      <c r="AA1057" s="124"/>
      <c r="AT1057" s="121" t="s">
        <v>263</v>
      </c>
      <c r="AU1057" s="121" t="s">
        <v>77</v>
      </c>
      <c r="AV1057" s="121" t="s">
        <v>265</v>
      </c>
      <c r="AW1057" s="121" t="s">
        <v>209</v>
      </c>
      <c r="AX1057" s="121" t="s">
        <v>9</v>
      </c>
      <c r="AY1057" s="121" t="s">
        <v>254</v>
      </c>
    </row>
    <row r="1058" spans="2:65" s="6" customFormat="1" ht="27" customHeight="1">
      <c r="B1058" s="21"/>
      <c r="C1058" s="125" t="s">
        <v>1486</v>
      </c>
      <c r="D1058" s="125" t="s">
        <v>304</v>
      </c>
      <c r="E1058" s="126" t="s">
        <v>1487</v>
      </c>
      <c r="F1058" s="265" t="s">
        <v>1488</v>
      </c>
      <c r="G1058" s="266"/>
      <c r="H1058" s="266"/>
      <c r="I1058" s="266"/>
      <c r="J1058" s="127" t="s">
        <v>258</v>
      </c>
      <c r="K1058" s="128">
        <v>6.162</v>
      </c>
      <c r="L1058" s="267"/>
      <c r="M1058" s="266"/>
      <c r="N1058" s="268">
        <f>ROUND($L$1058*$K$1058,0)</f>
        <v>0</v>
      </c>
      <c r="O1058" s="258"/>
      <c r="P1058" s="258"/>
      <c r="Q1058" s="258"/>
      <c r="R1058" s="106"/>
      <c r="S1058" s="21"/>
      <c r="T1058" s="109"/>
      <c r="U1058" s="110" t="s">
        <v>39</v>
      </c>
      <c r="X1058" s="111">
        <v>0.025</v>
      </c>
      <c r="Y1058" s="111">
        <f>$X$1058*$K$1058</f>
        <v>0.15405000000000002</v>
      </c>
      <c r="Z1058" s="111">
        <v>0</v>
      </c>
      <c r="AA1058" s="112">
        <f>$Z$1058*$K$1058</f>
        <v>0</v>
      </c>
      <c r="AR1058" s="73" t="s">
        <v>421</v>
      </c>
      <c r="AT1058" s="73" t="s">
        <v>304</v>
      </c>
      <c r="AU1058" s="73" t="s">
        <v>77</v>
      </c>
      <c r="AY1058" s="6" t="s">
        <v>254</v>
      </c>
      <c r="BE1058" s="113">
        <f>IF($U$1058="základní",$N$1058,0)</f>
        <v>0</v>
      </c>
      <c r="BF1058" s="113">
        <f>IF($U$1058="snížená",$N$1058,0)</f>
        <v>0</v>
      </c>
      <c r="BG1058" s="113">
        <f>IF($U$1058="zákl. přenesená",$N$1058,0)</f>
        <v>0</v>
      </c>
      <c r="BH1058" s="113">
        <f>IF($U$1058="sníž. přenesená",$N$1058,0)</f>
        <v>0</v>
      </c>
      <c r="BI1058" s="113">
        <f>IF($U$1058="nulová",$N$1058,0)</f>
        <v>0</v>
      </c>
      <c r="BJ1058" s="73" t="s">
        <v>9</v>
      </c>
      <c r="BK1058" s="113">
        <f>ROUND($L$1058*$K$1058,0)</f>
        <v>0</v>
      </c>
      <c r="BL1058" s="73" t="s">
        <v>330</v>
      </c>
      <c r="BM1058" s="73" t="s">
        <v>1489</v>
      </c>
    </row>
    <row r="1059" spans="2:51" s="6" customFormat="1" ht="15.75" customHeight="1">
      <c r="B1059" s="114"/>
      <c r="E1059" s="115"/>
      <c r="F1059" s="261" t="s">
        <v>1490</v>
      </c>
      <c r="G1059" s="262"/>
      <c r="H1059" s="262"/>
      <c r="I1059" s="262"/>
      <c r="K1059" s="117">
        <v>2.122</v>
      </c>
      <c r="S1059" s="114"/>
      <c r="T1059" s="118"/>
      <c r="AA1059" s="119"/>
      <c r="AT1059" s="116" t="s">
        <v>263</v>
      </c>
      <c r="AU1059" s="116" t="s">
        <v>77</v>
      </c>
      <c r="AV1059" s="116" t="s">
        <v>77</v>
      </c>
      <c r="AW1059" s="116" t="s">
        <v>209</v>
      </c>
      <c r="AX1059" s="116" t="s">
        <v>69</v>
      </c>
      <c r="AY1059" s="116" t="s">
        <v>254</v>
      </c>
    </row>
    <row r="1060" spans="2:51" s="6" customFormat="1" ht="15.75" customHeight="1">
      <c r="B1060" s="114"/>
      <c r="E1060" s="116"/>
      <c r="F1060" s="261" t="s">
        <v>1491</v>
      </c>
      <c r="G1060" s="262"/>
      <c r="H1060" s="262"/>
      <c r="I1060" s="262"/>
      <c r="K1060" s="117">
        <v>1.918</v>
      </c>
      <c r="S1060" s="114"/>
      <c r="T1060" s="118"/>
      <c r="AA1060" s="119"/>
      <c r="AT1060" s="116" t="s">
        <v>263</v>
      </c>
      <c r="AU1060" s="116" t="s">
        <v>77</v>
      </c>
      <c r="AV1060" s="116" t="s">
        <v>77</v>
      </c>
      <c r="AW1060" s="116" t="s">
        <v>209</v>
      </c>
      <c r="AX1060" s="116" t="s">
        <v>69</v>
      </c>
      <c r="AY1060" s="116" t="s">
        <v>254</v>
      </c>
    </row>
    <row r="1061" spans="2:51" s="6" customFormat="1" ht="15.75" customHeight="1">
      <c r="B1061" s="114"/>
      <c r="E1061" s="116"/>
      <c r="F1061" s="261" t="s">
        <v>1492</v>
      </c>
      <c r="G1061" s="262"/>
      <c r="H1061" s="262"/>
      <c r="I1061" s="262"/>
      <c r="K1061" s="117">
        <v>2.122</v>
      </c>
      <c r="S1061" s="114"/>
      <c r="T1061" s="118"/>
      <c r="AA1061" s="119"/>
      <c r="AT1061" s="116" t="s">
        <v>263</v>
      </c>
      <c r="AU1061" s="116" t="s">
        <v>77</v>
      </c>
      <c r="AV1061" s="116" t="s">
        <v>77</v>
      </c>
      <c r="AW1061" s="116" t="s">
        <v>209</v>
      </c>
      <c r="AX1061" s="116" t="s">
        <v>69</v>
      </c>
      <c r="AY1061" s="116" t="s">
        <v>254</v>
      </c>
    </row>
    <row r="1062" spans="2:51" s="6" customFormat="1" ht="15.75" customHeight="1">
      <c r="B1062" s="120"/>
      <c r="E1062" s="121"/>
      <c r="F1062" s="263" t="s">
        <v>264</v>
      </c>
      <c r="G1062" s="264"/>
      <c r="H1062" s="264"/>
      <c r="I1062" s="264"/>
      <c r="K1062" s="122">
        <v>6.162</v>
      </c>
      <c r="S1062" s="120"/>
      <c r="T1062" s="123"/>
      <c r="AA1062" s="124"/>
      <c r="AT1062" s="121" t="s">
        <v>263</v>
      </c>
      <c r="AU1062" s="121" t="s">
        <v>77</v>
      </c>
      <c r="AV1062" s="121" t="s">
        <v>265</v>
      </c>
      <c r="AW1062" s="121" t="s">
        <v>209</v>
      </c>
      <c r="AX1062" s="121" t="s">
        <v>9</v>
      </c>
      <c r="AY1062" s="121" t="s">
        <v>254</v>
      </c>
    </row>
    <row r="1063" spans="2:65" s="6" customFormat="1" ht="27" customHeight="1">
      <c r="B1063" s="21"/>
      <c r="C1063" s="104" t="s">
        <v>1493</v>
      </c>
      <c r="D1063" s="104" t="s">
        <v>255</v>
      </c>
      <c r="E1063" s="105" t="s">
        <v>1494</v>
      </c>
      <c r="F1063" s="257" t="s">
        <v>1495</v>
      </c>
      <c r="G1063" s="258"/>
      <c r="H1063" s="258"/>
      <c r="I1063" s="258"/>
      <c r="J1063" s="107" t="s">
        <v>281</v>
      </c>
      <c r="K1063" s="108">
        <v>1</v>
      </c>
      <c r="L1063" s="259"/>
      <c r="M1063" s="258"/>
      <c r="N1063" s="260">
        <f>ROUND($L$1063*$K$1063,0)</f>
        <v>0</v>
      </c>
      <c r="O1063" s="258"/>
      <c r="P1063" s="258"/>
      <c r="Q1063" s="258"/>
      <c r="R1063" s="106" t="s">
        <v>259</v>
      </c>
      <c r="S1063" s="21"/>
      <c r="T1063" s="109"/>
      <c r="U1063" s="110" t="s">
        <v>39</v>
      </c>
      <c r="X1063" s="111">
        <v>0</v>
      </c>
      <c r="Y1063" s="111">
        <f>$X$1063*$K$1063</f>
        <v>0</v>
      </c>
      <c r="Z1063" s="111">
        <v>0</v>
      </c>
      <c r="AA1063" s="112">
        <f>$Z$1063*$K$1063</f>
        <v>0</v>
      </c>
      <c r="AR1063" s="73" t="s">
        <v>330</v>
      </c>
      <c r="AT1063" s="73" t="s">
        <v>255</v>
      </c>
      <c r="AU1063" s="73" t="s">
        <v>77</v>
      </c>
      <c r="AY1063" s="6" t="s">
        <v>254</v>
      </c>
      <c r="BE1063" s="113">
        <f>IF($U$1063="základní",$N$1063,0)</f>
        <v>0</v>
      </c>
      <c r="BF1063" s="113">
        <f>IF($U$1063="snížená",$N$1063,0)</f>
        <v>0</v>
      </c>
      <c r="BG1063" s="113">
        <f>IF($U$1063="zákl. přenesená",$N$1063,0)</f>
        <v>0</v>
      </c>
      <c r="BH1063" s="113">
        <f>IF($U$1063="sníž. přenesená",$N$1063,0)</f>
        <v>0</v>
      </c>
      <c r="BI1063" s="113">
        <f>IF($U$1063="nulová",$N$1063,0)</f>
        <v>0</v>
      </c>
      <c r="BJ1063" s="73" t="s">
        <v>9</v>
      </c>
      <c r="BK1063" s="113">
        <f>ROUND($L$1063*$K$1063,0)</f>
        <v>0</v>
      </c>
      <c r="BL1063" s="73" t="s">
        <v>330</v>
      </c>
      <c r="BM1063" s="73" t="s">
        <v>1496</v>
      </c>
    </row>
    <row r="1064" spans="2:51" s="6" customFormat="1" ht="15.75" customHeight="1">
      <c r="B1064" s="114"/>
      <c r="E1064" s="115"/>
      <c r="F1064" s="261" t="s">
        <v>1497</v>
      </c>
      <c r="G1064" s="262"/>
      <c r="H1064" s="262"/>
      <c r="I1064" s="262"/>
      <c r="K1064" s="117">
        <v>1</v>
      </c>
      <c r="S1064" s="114"/>
      <c r="T1064" s="118"/>
      <c r="AA1064" s="119"/>
      <c r="AT1064" s="116" t="s">
        <v>263</v>
      </c>
      <c r="AU1064" s="116" t="s">
        <v>77</v>
      </c>
      <c r="AV1064" s="116" t="s">
        <v>77</v>
      </c>
      <c r="AW1064" s="116" t="s">
        <v>209</v>
      </c>
      <c r="AX1064" s="116" t="s">
        <v>9</v>
      </c>
      <c r="AY1064" s="116" t="s">
        <v>254</v>
      </c>
    </row>
    <row r="1065" spans="2:65" s="6" customFormat="1" ht="15.75" customHeight="1">
      <c r="B1065" s="21"/>
      <c r="C1065" s="125" t="s">
        <v>1498</v>
      </c>
      <c r="D1065" s="125" t="s">
        <v>304</v>
      </c>
      <c r="E1065" s="126" t="s">
        <v>1499</v>
      </c>
      <c r="F1065" s="265" t="s">
        <v>1500</v>
      </c>
      <c r="G1065" s="266"/>
      <c r="H1065" s="266"/>
      <c r="I1065" s="266"/>
      <c r="J1065" s="127" t="s">
        <v>258</v>
      </c>
      <c r="K1065" s="128">
        <v>4.695</v>
      </c>
      <c r="L1065" s="267"/>
      <c r="M1065" s="266"/>
      <c r="N1065" s="268">
        <f>ROUND($L$1065*$K$1065,0)</f>
        <v>0</v>
      </c>
      <c r="O1065" s="258"/>
      <c r="P1065" s="258"/>
      <c r="Q1065" s="258"/>
      <c r="R1065" s="106"/>
      <c r="S1065" s="21"/>
      <c r="T1065" s="109"/>
      <c r="U1065" s="110" t="s">
        <v>39</v>
      </c>
      <c r="X1065" s="111">
        <v>0.025</v>
      </c>
      <c r="Y1065" s="111">
        <f>$X$1065*$K$1065</f>
        <v>0.11737500000000001</v>
      </c>
      <c r="Z1065" s="111">
        <v>0</v>
      </c>
      <c r="AA1065" s="112">
        <f>$Z$1065*$K$1065</f>
        <v>0</v>
      </c>
      <c r="AR1065" s="73" t="s">
        <v>421</v>
      </c>
      <c r="AT1065" s="73" t="s">
        <v>304</v>
      </c>
      <c r="AU1065" s="73" t="s">
        <v>77</v>
      </c>
      <c r="AY1065" s="6" t="s">
        <v>254</v>
      </c>
      <c r="BE1065" s="113">
        <f>IF($U$1065="základní",$N$1065,0)</f>
        <v>0</v>
      </c>
      <c r="BF1065" s="113">
        <f>IF($U$1065="snížená",$N$1065,0)</f>
        <v>0</v>
      </c>
      <c r="BG1065" s="113">
        <f>IF($U$1065="zákl. přenesená",$N$1065,0)</f>
        <v>0</v>
      </c>
      <c r="BH1065" s="113">
        <f>IF($U$1065="sníž. přenesená",$N$1065,0)</f>
        <v>0</v>
      </c>
      <c r="BI1065" s="113">
        <f>IF($U$1065="nulová",$N$1065,0)</f>
        <v>0</v>
      </c>
      <c r="BJ1065" s="73" t="s">
        <v>9</v>
      </c>
      <c r="BK1065" s="113">
        <f>ROUND($L$1065*$K$1065,0)</f>
        <v>0</v>
      </c>
      <c r="BL1065" s="73" t="s">
        <v>330</v>
      </c>
      <c r="BM1065" s="73" t="s">
        <v>1501</v>
      </c>
    </row>
    <row r="1066" spans="2:51" s="6" customFormat="1" ht="15.75" customHeight="1">
      <c r="B1066" s="114"/>
      <c r="E1066" s="115"/>
      <c r="F1066" s="261" t="s">
        <v>1502</v>
      </c>
      <c r="G1066" s="262"/>
      <c r="H1066" s="262"/>
      <c r="I1066" s="262"/>
      <c r="K1066" s="117">
        <v>4.695</v>
      </c>
      <c r="S1066" s="114"/>
      <c r="T1066" s="118"/>
      <c r="AA1066" s="119"/>
      <c r="AT1066" s="116" t="s">
        <v>263</v>
      </c>
      <c r="AU1066" s="116" t="s">
        <v>77</v>
      </c>
      <c r="AV1066" s="116" t="s">
        <v>77</v>
      </c>
      <c r="AW1066" s="116" t="s">
        <v>209</v>
      </c>
      <c r="AX1066" s="116" t="s">
        <v>9</v>
      </c>
      <c r="AY1066" s="116" t="s">
        <v>254</v>
      </c>
    </row>
    <row r="1067" spans="2:65" s="6" customFormat="1" ht="15.75" customHeight="1">
      <c r="B1067" s="21"/>
      <c r="C1067" s="104" t="s">
        <v>1503</v>
      </c>
      <c r="D1067" s="104" t="s">
        <v>255</v>
      </c>
      <c r="E1067" s="105" t="s">
        <v>1504</v>
      </c>
      <c r="F1067" s="257" t="s">
        <v>1505</v>
      </c>
      <c r="G1067" s="258"/>
      <c r="H1067" s="258"/>
      <c r="I1067" s="258"/>
      <c r="J1067" s="107" t="s">
        <v>281</v>
      </c>
      <c r="K1067" s="108">
        <v>1</v>
      </c>
      <c r="L1067" s="259"/>
      <c r="M1067" s="258"/>
      <c r="N1067" s="260">
        <f>ROUND($L$1067*$K$1067,0)</f>
        <v>0</v>
      </c>
      <c r="O1067" s="258"/>
      <c r="P1067" s="258"/>
      <c r="Q1067" s="258"/>
      <c r="R1067" s="106" t="s">
        <v>259</v>
      </c>
      <c r="S1067" s="21"/>
      <c r="T1067" s="109"/>
      <c r="U1067" s="110" t="s">
        <v>39</v>
      </c>
      <c r="X1067" s="111">
        <v>0</v>
      </c>
      <c r="Y1067" s="111">
        <f>$X$1067*$K$1067</f>
        <v>0</v>
      </c>
      <c r="Z1067" s="111">
        <v>0</v>
      </c>
      <c r="AA1067" s="112">
        <f>$Z$1067*$K$1067</f>
        <v>0</v>
      </c>
      <c r="AR1067" s="73" t="s">
        <v>330</v>
      </c>
      <c r="AT1067" s="73" t="s">
        <v>255</v>
      </c>
      <c r="AU1067" s="73" t="s">
        <v>77</v>
      </c>
      <c r="AY1067" s="6" t="s">
        <v>254</v>
      </c>
      <c r="BE1067" s="113">
        <f>IF($U$1067="základní",$N$1067,0)</f>
        <v>0</v>
      </c>
      <c r="BF1067" s="113">
        <f>IF($U$1067="snížená",$N$1067,0)</f>
        <v>0</v>
      </c>
      <c r="BG1067" s="113">
        <f>IF($U$1067="zákl. přenesená",$N$1067,0)</f>
        <v>0</v>
      </c>
      <c r="BH1067" s="113">
        <f>IF($U$1067="sníž. přenesená",$N$1067,0)</f>
        <v>0</v>
      </c>
      <c r="BI1067" s="113">
        <f>IF($U$1067="nulová",$N$1067,0)</f>
        <v>0</v>
      </c>
      <c r="BJ1067" s="73" t="s">
        <v>9</v>
      </c>
      <c r="BK1067" s="113">
        <f>ROUND($L$1067*$K$1067,0)</f>
        <v>0</v>
      </c>
      <c r="BL1067" s="73" t="s">
        <v>330</v>
      </c>
      <c r="BM1067" s="73" t="s">
        <v>1506</v>
      </c>
    </row>
    <row r="1068" spans="2:51" s="6" customFormat="1" ht="15.75" customHeight="1">
      <c r="B1068" s="114"/>
      <c r="E1068" s="115"/>
      <c r="F1068" s="261" t="s">
        <v>1507</v>
      </c>
      <c r="G1068" s="262"/>
      <c r="H1068" s="262"/>
      <c r="I1068" s="262"/>
      <c r="K1068" s="117">
        <v>1</v>
      </c>
      <c r="S1068" s="114"/>
      <c r="T1068" s="118"/>
      <c r="AA1068" s="119"/>
      <c r="AT1068" s="116" t="s">
        <v>263</v>
      </c>
      <c r="AU1068" s="116" t="s">
        <v>77</v>
      </c>
      <c r="AV1068" s="116" t="s">
        <v>77</v>
      </c>
      <c r="AW1068" s="116" t="s">
        <v>209</v>
      </c>
      <c r="AX1068" s="116" t="s">
        <v>9</v>
      </c>
      <c r="AY1068" s="116" t="s">
        <v>254</v>
      </c>
    </row>
    <row r="1069" spans="2:65" s="6" customFormat="1" ht="27" customHeight="1">
      <c r="B1069" s="21"/>
      <c r="C1069" s="104" t="s">
        <v>1508</v>
      </c>
      <c r="D1069" s="104" t="s">
        <v>255</v>
      </c>
      <c r="E1069" s="105" t="s">
        <v>1509</v>
      </c>
      <c r="F1069" s="257" t="s">
        <v>1510</v>
      </c>
      <c r="G1069" s="258"/>
      <c r="H1069" s="258"/>
      <c r="I1069" s="258"/>
      <c r="J1069" s="107" t="s">
        <v>338</v>
      </c>
      <c r="K1069" s="108">
        <v>2.3</v>
      </c>
      <c r="L1069" s="259"/>
      <c r="M1069" s="258"/>
      <c r="N1069" s="260">
        <f>ROUND($L$1069*$K$1069,0)</f>
        <v>0</v>
      </c>
      <c r="O1069" s="258"/>
      <c r="P1069" s="258"/>
      <c r="Q1069" s="258"/>
      <c r="R1069" s="106"/>
      <c r="S1069" s="21"/>
      <c r="T1069" s="109"/>
      <c r="U1069" s="110" t="s">
        <v>39</v>
      </c>
      <c r="X1069" s="111">
        <v>4.7E-05</v>
      </c>
      <c r="Y1069" s="111">
        <f>$X$1069*$K$1069</f>
        <v>0.00010809999999999998</v>
      </c>
      <c r="Z1069" s="111">
        <v>0</v>
      </c>
      <c r="AA1069" s="112">
        <f>$Z$1069*$K$1069</f>
        <v>0</v>
      </c>
      <c r="AR1069" s="73" t="s">
        <v>330</v>
      </c>
      <c r="AT1069" s="73" t="s">
        <v>255</v>
      </c>
      <c r="AU1069" s="73" t="s">
        <v>77</v>
      </c>
      <c r="AY1069" s="6" t="s">
        <v>254</v>
      </c>
      <c r="BE1069" s="113">
        <f>IF($U$1069="základní",$N$1069,0)</f>
        <v>0</v>
      </c>
      <c r="BF1069" s="113">
        <f>IF($U$1069="snížená",$N$1069,0)</f>
        <v>0</v>
      </c>
      <c r="BG1069" s="113">
        <f>IF($U$1069="zákl. přenesená",$N$1069,0)</f>
        <v>0</v>
      </c>
      <c r="BH1069" s="113">
        <f>IF($U$1069="sníž. přenesená",$N$1069,0)</f>
        <v>0</v>
      </c>
      <c r="BI1069" s="113">
        <f>IF($U$1069="nulová",$N$1069,0)</f>
        <v>0</v>
      </c>
      <c r="BJ1069" s="73" t="s">
        <v>9</v>
      </c>
      <c r="BK1069" s="113">
        <f>ROUND($L$1069*$K$1069,0)</f>
        <v>0</v>
      </c>
      <c r="BL1069" s="73" t="s">
        <v>330</v>
      </c>
      <c r="BM1069" s="73" t="s">
        <v>1511</v>
      </c>
    </row>
    <row r="1070" spans="2:51" s="6" customFormat="1" ht="15.75" customHeight="1">
      <c r="B1070" s="114"/>
      <c r="E1070" s="115"/>
      <c r="F1070" s="261" t="s">
        <v>1512</v>
      </c>
      <c r="G1070" s="262"/>
      <c r="H1070" s="262"/>
      <c r="I1070" s="262"/>
      <c r="K1070" s="117">
        <v>2.3</v>
      </c>
      <c r="S1070" s="114"/>
      <c r="T1070" s="118"/>
      <c r="AA1070" s="119"/>
      <c r="AT1070" s="116" t="s">
        <v>263</v>
      </c>
      <c r="AU1070" s="116" t="s">
        <v>77</v>
      </c>
      <c r="AV1070" s="116" t="s">
        <v>77</v>
      </c>
      <c r="AW1070" s="116" t="s">
        <v>209</v>
      </c>
      <c r="AX1070" s="116" t="s">
        <v>9</v>
      </c>
      <c r="AY1070" s="116" t="s">
        <v>254</v>
      </c>
    </row>
    <row r="1071" spans="2:65" s="6" customFormat="1" ht="27" customHeight="1">
      <c r="B1071" s="21"/>
      <c r="C1071" s="104" t="s">
        <v>1513</v>
      </c>
      <c r="D1071" s="104" t="s">
        <v>255</v>
      </c>
      <c r="E1071" s="105" t="s">
        <v>1514</v>
      </c>
      <c r="F1071" s="257" t="s">
        <v>1515</v>
      </c>
      <c r="G1071" s="258"/>
      <c r="H1071" s="258"/>
      <c r="I1071" s="258"/>
      <c r="J1071" s="107" t="s">
        <v>1447</v>
      </c>
      <c r="K1071" s="108">
        <v>627.2</v>
      </c>
      <c r="L1071" s="259"/>
      <c r="M1071" s="258"/>
      <c r="N1071" s="260">
        <f>ROUND($L$1071*$K$1071,0)</f>
        <v>0</v>
      </c>
      <c r="O1071" s="258"/>
      <c r="P1071" s="258"/>
      <c r="Q1071" s="258"/>
      <c r="R1071" s="106" t="s">
        <v>259</v>
      </c>
      <c r="S1071" s="21"/>
      <c r="T1071" s="109"/>
      <c r="U1071" s="110" t="s">
        <v>39</v>
      </c>
      <c r="X1071" s="111">
        <v>5.12501E-05</v>
      </c>
      <c r="Y1071" s="111">
        <f>$X$1071*$K$1071</f>
        <v>0.032144062720000005</v>
      </c>
      <c r="Z1071" s="111">
        <v>0</v>
      </c>
      <c r="AA1071" s="112">
        <f>$Z$1071*$K$1071</f>
        <v>0</v>
      </c>
      <c r="AR1071" s="73" t="s">
        <v>330</v>
      </c>
      <c r="AT1071" s="73" t="s">
        <v>255</v>
      </c>
      <c r="AU1071" s="73" t="s">
        <v>77</v>
      </c>
      <c r="AY1071" s="6" t="s">
        <v>254</v>
      </c>
      <c r="BE1071" s="113">
        <f>IF($U$1071="základní",$N$1071,0)</f>
        <v>0</v>
      </c>
      <c r="BF1071" s="113">
        <f>IF($U$1071="snížená",$N$1071,0)</f>
        <v>0</v>
      </c>
      <c r="BG1071" s="113">
        <f>IF($U$1071="zákl. přenesená",$N$1071,0)</f>
        <v>0</v>
      </c>
      <c r="BH1071" s="113">
        <f>IF($U$1071="sníž. přenesená",$N$1071,0)</f>
        <v>0</v>
      </c>
      <c r="BI1071" s="113">
        <f>IF($U$1071="nulová",$N$1071,0)</f>
        <v>0</v>
      </c>
      <c r="BJ1071" s="73" t="s">
        <v>9</v>
      </c>
      <c r="BK1071" s="113">
        <f>ROUND($L$1071*$K$1071,0)</f>
        <v>0</v>
      </c>
      <c r="BL1071" s="73" t="s">
        <v>330</v>
      </c>
      <c r="BM1071" s="73" t="s">
        <v>1516</v>
      </c>
    </row>
    <row r="1072" spans="2:51" s="6" customFormat="1" ht="15.75" customHeight="1">
      <c r="B1072" s="114"/>
      <c r="E1072" s="115"/>
      <c r="F1072" s="261" t="s">
        <v>1517</v>
      </c>
      <c r="G1072" s="262"/>
      <c r="H1072" s="262"/>
      <c r="I1072" s="262"/>
      <c r="K1072" s="117">
        <v>627.2</v>
      </c>
      <c r="S1072" s="114"/>
      <c r="T1072" s="118"/>
      <c r="AA1072" s="119"/>
      <c r="AT1072" s="116" t="s">
        <v>263</v>
      </c>
      <c r="AU1072" s="116" t="s">
        <v>77</v>
      </c>
      <c r="AV1072" s="116" t="s">
        <v>77</v>
      </c>
      <c r="AW1072" s="116" t="s">
        <v>209</v>
      </c>
      <c r="AX1072" s="116" t="s">
        <v>9</v>
      </c>
      <c r="AY1072" s="116" t="s">
        <v>254</v>
      </c>
    </row>
    <row r="1073" spans="2:65" s="6" customFormat="1" ht="27" customHeight="1">
      <c r="B1073" s="21"/>
      <c r="C1073" s="125" t="s">
        <v>1518</v>
      </c>
      <c r="D1073" s="125" t="s">
        <v>304</v>
      </c>
      <c r="E1073" s="126" t="s">
        <v>1519</v>
      </c>
      <c r="F1073" s="265" t="s">
        <v>1520</v>
      </c>
      <c r="G1073" s="266"/>
      <c r="H1073" s="266"/>
      <c r="I1073" s="266"/>
      <c r="J1073" s="127" t="s">
        <v>1447</v>
      </c>
      <c r="K1073" s="128">
        <v>627.2</v>
      </c>
      <c r="L1073" s="267"/>
      <c r="M1073" s="266"/>
      <c r="N1073" s="268">
        <f>ROUND($L$1073*$K$1073,0)</f>
        <v>0</v>
      </c>
      <c r="O1073" s="258"/>
      <c r="P1073" s="258"/>
      <c r="Q1073" s="258"/>
      <c r="R1073" s="106"/>
      <c r="S1073" s="21"/>
      <c r="T1073" s="109"/>
      <c r="U1073" s="110" t="s">
        <v>39</v>
      </c>
      <c r="X1073" s="111">
        <v>0.001</v>
      </c>
      <c r="Y1073" s="111">
        <f>$X$1073*$K$1073</f>
        <v>0.6272000000000001</v>
      </c>
      <c r="Z1073" s="111">
        <v>0</v>
      </c>
      <c r="AA1073" s="112">
        <f>$Z$1073*$K$1073</f>
        <v>0</v>
      </c>
      <c r="AR1073" s="73" t="s">
        <v>421</v>
      </c>
      <c r="AT1073" s="73" t="s">
        <v>304</v>
      </c>
      <c r="AU1073" s="73" t="s">
        <v>77</v>
      </c>
      <c r="AY1073" s="6" t="s">
        <v>254</v>
      </c>
      <c r="BE1073" s="113">
        <f>IF($U$1073="základní",$N$1073,0)</f>
        <v>0</v>
      </c>
      <c r="BF1073" s="113">
        <f>IF($U$1073="snížená",$N$1073,0)</f>
        <v>0</v>
      </c>
      <c r="BG1073" s="113">
        <f>IF($U$1073="zákl. přenesená",$N$1073,0)</f>
        <v>0</v>
      </c>
      <c r="BH1073" s="113">
        <f>IF($U$1073="sníž. přenesená",$N$1073,0)</f>
        <v>0</v>
      </c>
      <c r="BI1073" s="113">
        <f>IF($U$1073="nulová",$N$1073,0)</f>
        <v>0</v>
      </c>
      <c r="BJ1073" s="73" t="s">
        <v>9</v>
      </c>
      <c r="BK1073" s="113">
        <f>ROUND($L$1073*$K$1073,0)</f>
        <v>0</v>
      </c>
      <c r="BL1073" s="73" t="s">
        <v>330</v>
      </c>
      <c r="BM1073" s="73" t="s">
        <v>1521</v>
      </c>
    </row>
    <row r="1074" spans="2:51" s="6" customFormat="1" ht="15.75" customHeight="1">
      <c r="B1074" s="114"/>
      <c r="E1074" s="115"/>
      <c r="F1074" s="261" t="s">
        <v>1517</v>
      </c>
      <c r="G1074" s="262"/>
      <c r="H1074" s="262"/>
      <c r="I1074" s="262"/>
      <c r="K1074" s="117">
        <v>627.2</v>
      </c>
      <c r="S1074" s="114"/>
      <c r="T1074" s="118"/>
      <c r="AA1074" s="119"/>
      <c r="AT1074" s="116" t="s">
        <v>263</v>
      </c>
      <c r="AU1074" s="116" t="s">
        <v>77</v>
      </c>
      <c r="AV1074" s="116" t="s">
        <v>77</v>
      </c>
      <c r="AW1074" s="116" t="s">
        <v>209</v>
      </c>
      <c r="AX1074" s="116" t="s">
        <v>9</v>
      </c>
      <c r="AY1074" s="116" t="s">
        <v>254</v>
      </c>
    </row>
    <row r="1075" spans="2:65" s="6" customFormat="1" ht="27" customHeight="1">
      <c r="B1075" s="21"/>
      <c r="C1075" s="104" t="s">
        <v>1522</v>
      </c>
      <c r="D1075" s="104" t="s">
        <v>255</v>
      </c>
      <c r="E1075" s="105" t="s">
        <v>1523</v>
      </c>
      <c r="F1075" s="257" t="s">
        <v>1524</v>
      </c>
      <c r="G1075" s="258"/>
      <c r="H1075" s="258"/>
      <c r="I1075" s="258"/>
      <c r="J1075" s="107" t="s">
        <v>921</v>
      </c>
      <c r="K1075" s="108">
        <v>1.332</v>
      </c>
      <c r="L1075" s="259"/>
      <c r="M1075" s="258"/>
      <c r="N1075" s="260">
        <f>ROUND($L$1075*$K$1075,0)</f>
        <v>0</v>
      </c>
      <c r="O1075" s="258"/>
      <c r="P1075" s="258"/>
      <c r="Q1075" s="258"/>
      <c r="R1075" s="106" t="s">
        <v>259</v>
      </c>
      <c r="S1075" s="21"/>
      <c r="T1075" s="109"/>
      <c r="U1075" s="110" t="s">
        <v>39</v>
      </c>
      <c r="X1075" s="111">
        <v>0</v>
      </c>
      <c r="Y1075" s="111">
        <f>$X$1075*$K$1075</f>
        <v>0</v>
      </c>
      <c r="Z1075" s="111">
        <v>0</v>
      </c>
      <c r="AA1075" s="112">
        <f>$Z$1075*$K$1075</f>
        <v>0</v>
      </c>
      <c r="AR1075" s="73" t="s">
        <v>330</v>
      </c>
      <c r="AT1075" s="73" t="s">
        <v>255</v>
      </c>
      <c r="AU1075" s="73" t="s">
        <v>77</v>
      </c>
      <c r="AY1075" s="6" t="s">
        <v>254</v>
      </c>
      <c r="BE1075" s="113">
        <f>IF($U$1075="základní",$N$1075,0)</f>
        <v>0</v>
      </c>
      <c r="BF1075" s="113">
        <f>IF($U$1075="snížená",$N$1075,0)</f>
        <v>0</v>
      </c>
      <c r="BG1075" s="113">
        <f>IF($U$1075="zákl. přenesená",$N$1075,0)</f>
        <v>0</v>
      </c>
      <c r="BH1075" s="113">
        <f>IF($U$1075="sníž. přenesená",$N$1075,0)</f>
        <v>0</v>
      </c>
      <c r="BI1075" s="113">
        <f>IF($U$1075="nulová",$N$1075,0)</f>
        <v>0</v>
      </c>
      <c r="BJ1075" s="73" t="s">
        <v>9</v>
      </c>
      <c r="BK1075" s="113">
        <f>ROUND($L$1075*$K$1075,0)</f>
        <v>0</v>
      </c>
      <c r="BL1075" s="73" t="s">
        <v>330</v>
      </c>
      <c r="BM1075" s="73" t="s">
        <v>1525</v>
      </c>
    </row>
    <row r="1076" spans="2:63" s="95" customFormat="1" ht="30.75" customHeight="1">
      <c r="B1076" s="96"/>
      <c r="D1076" s="103" t="s">
        <v>233</v>
      </c>
      <c r="N1076" s="252">
        <f>$BK$1076</f>
        <v>0</v>
      </c>
      <c r="O1076" s="253"/>
      <c r="P1076" s="253"/>
      <c r="Q1076" s="253"/>
      <c r="S1076" s="96"/>
      <c r="T1076" s="99"/>
      <c r="W1076" s="100">
        <f>SUM($W$1077:$W$1089)</f>
        <v>0</v>
      </c>
      <c r="Y1076" s="100">
        <f>SUM($Y$1077:$Y$1089)</f>
        <v>4.503792</v>
      </c>
      <c r="AA1076" s="101">
        <f>SUM($AA$1077:$AA$1089)</f>
        <v>0</v>
      </c>
      <c r="AR1076" s="98" t="s">
        <v>77</v>
      </c>
      <c r="AT1076" s="98" t="s">
        <v>68</v>
      </c>
      <c r="AU1076" s="98" t="s">
        <v>9</v>
      </c>
      <c r="AY1076" s="98" t="s">
        <v>254</v>
      </c>
      <c r="BK1076" s="102">
        <f>SUM($BK$1077:$BK$1089)</f>
        <v>0</v>
      </c>
    </row>
    <row r="1077" spans="2:65" s="6" customFormat="1" ht="27" customHeight="1">
      <c r="B1077" s="21"/>
      <c r="C1077" s="107" t="s">
        <v>1526</v>
      </c>
      <c r="D1077" s="107" t="s">
        <v>255</v>
      </c>
      <c r="E1077" s="105" t="s">
        <v>1527</v>
      </c>
      <c r="F1077" s="257" t="s">
        <v>1528</v>
      </c>
      <c r="G1077" s="258"/>
      <c r="H1077" s="258"/>
      <c r="I1077" s="258"/>
      <c r="J1077" s="107" t="s">
        <v>338</v>
      </c>
      <c r="K1077" s="108">
        <v>221.6</v>
      </c>
      <c r="L1077" s="259"/>
      <c r="M1077" s="258"/>
      <c r="N1077" s="260">
        <f>ROUND($L$1077*$K$1077,0)</f>
        <v>0</v>
      </c>
      <c r="O1077" s="258"/>
      <c r="P1077" s="258"/>
      <c r="Q1077" s="258"/>
      <c r="R1077" s="106" t="s">
        <v>259</v>
      </c>
      <c r="S1077" s="21"/>
      <c r="T1077" s="109"/>
      <c r="U1077" s="110" t="s">
        <v>39</v>
      </c>
      <c r="X1077" s="111">
        <v>0.00062</v>
      </c>
      <c r="Y1077" s="111">
        <f>$X$1077*$K$1077</f>
        <v>0.137392</v>
      </c>
      <c r="Z1077" s="111">
        <v>0</v>
      </c>
      <c r="AA1077" s="112">
        <f>$Z$1077*$K$1077</f>
        <v>0</v>
      </c>
      <c r="AR1077" s="73" t="s">
        <v>330</v>
      </c>
      <c r="AT1077" s="73" t="s">
        <v>255</v>
      </c>
      <c r="AU1077" s="73" t="s">
        <v>77</v>
      </c>
      <c r="AY1077" s="73" t="s">
        <v>254</v>
      </c>
      <c r="BE1077" s="113">
        <f>IF($U$1077="základní",$N$1077,0)</f>
        <v>0</v>
      </c>
      <c r="BF1077" s="113">
        <f>IF($U$1077="snížená",$N$1077,0)</f>
        <v>0</v>
      </c>
      <c r="BG1077" s="113">
        <f>IF($U$1077="zákl. přenesená",$N$1077,0)</f>
        <v>0</v>
      </c>
      <c r="BH1077" s="113">
        <f>IF($U$1077="sníž. přenesená",$N$1077,0)</f>
        <v>0</v>
      </c>
      <c r="BI1077" s="113">
        <f>IF($U$1077="nulová",$N$1077,0)</f>
        <v>0</v>
      </c>
      <c r="BJ1077" s="73" t="s">
        <v>9</v>
      </c>
      <c r="BK1077" s="113">
        <f>ROUND($L$1077*$K$1077,0)</f>
        <v>0</v>
      </c>
      <c r="BL1077" s="73" t="s">
        <v>330</v>
      </c>
      <c r="BM1077" s="73" t="s">
        <v>1529</v>
      </c>
    </row>
    <row r="1078" spans="2:51" s="6" customFormat="1" ht="15.75" customHeight="1">
      <c r="B1078" s="114"/>
      <c r="E1078" s="115"/>
      <c r="F1078" s="261" t="s">
        <v>166</v>
      </c>
      <c r="G1078" s="262"/>
      <c r="H1078" s="262"/>
      <c r="I1078" s="262"/>
      <c r="K1078" s="117">
        <v>221.6</v>
      </c>
      <c r="S1078" s="114"/>
      <c r="T1078" s="118"/>
      <c r="AA1078" s="119"/>
      <c r="AT1078" s="116" t="s">
        <v>263</v>
      </c>
      <c r="AU1078" s="116" t="s">
        <v>77</v>
      </c>
      <c r="AV1078" s="116" t="s">
        <v>77</v>
      </c>
      <c r="AW1078" s="116" t="s">
        <v>209</v>
      </c>
      <c r="AX1078" s="116" t="s">
        <v>9</v>
      </c>
      <c r="AY1078" s="116" t="s">
        <v>254</v>
      </c>
    </row>
    <row r="1079" spans="2:65" s="6" customFormat="1" ht="27" customHeight="1">
      <c r="B1079" s="21"/>
      <c r="C1079" s="104" t="s">
        <v>1530</v>
      </c>
      <c r="D1079" s="104" t="s">
        <v>255</v>
      </c>
      <c r="E1079" s="105" t="s">
        <v>1531</v>
      </c>
      <c r="F1079" s="257" t="s">
        <v>1532</v>
      </c>
      <c r="G1079" s="258"/>
      <c r="H1079" s="258"/>
      <c r="I1079" s="258"/>
      <c r="J1079" s="107" t="s">
        <v>258</v>
      </c>
      <c r="K1079" s="108">
        <v>157.3</v>
      </c>
      <c r="L1079" s="259"/>
      <c r="M1079" s="258"/>
      <c r="N1079" s="260">
        <f>ROUND($L$1079*$K$1079,0)</f>
        <v>0</v>
      </c>
      <c r="O1079" s="258"/>
      <c r="P1079" s="258"/>
      <c r="Q1079" s="258"/>
      <c r="R1079" s="106" t="s">
        <v>259</v>
      </c>
      <c r="S1079" s="21"/>
      <c r="T1079" s="109"/>
      <c r="U1079" s="110" t="s">
        <v>39</v>
      </c>
      <c r="X1079" s="111">
        <v>0.0035</v>
      </c>
      <c r="Y1079" s="111">
        <f>$X$1079*$K$1079</f>
        <v>0.5505500000000001</v>
      </c>
      <c r="Z1079" s="111">
        <v>0</v>
      </c>
      <c r="AA1079" s="112">
        <f>$Z$1079*$K$1079</f>
        <v>0</v>
      </c>
      <c r="AR1079" s="73" t="s">
        <v>330</v>
      </c>
      <c r="AT1079" s="73" t="s">
        <v>255</v>
      </c>
      <c r="AU1079" s="73" t="s">
        <v>77</v>
      </c>
      <c r="AY1079" s="6" t="s">
        <v>254</v>
      </c>
      <c r="BE1079" s="113">
        <f>IF($U$1079="základní",$N$1079,0)</f>
        <v>0</v>
      </c>
      <c r="BF1079" s="113">
        <f>IF($U$1079="snížená",$N$1079,0)</f>
        <v>0</v>
      </c>
      <c r="BG1079" s="113">
        <f>IF($U$1079="zákl. přenesená",$N$1079,0)</f>
        <v>0</v>
      </c>
      <c r="BH1079" s="113">
        <f>IF($U$1079="sníž. přenesená",$N$1079,0)</f>
        <v>0</v>
      </c>
      <c r="BI1079" s="113">
        <f>IF($U$1079="nulová",$N$1079,0)</f>
        <v>0</v>
      </c>
      <c r="BJ1079" s="73" t="s">
        <v>9</v>
      </c>
      <c r="BK1079" s="113">
        <f>ROUND($L$1079*$K$1079,0)</f>
        <v>0</v>
      </c>
      <c r="BL1079" s="73" t="s">
        <v>330</v>
      </c>
      <c r="BM1079" s="73" t="s">
        <v>1533</v>
      </c>
    </row>
    <row r="1080" spans="2:51" s="6" customFormat="1" ht="15.75" customHeight="1">
      <c r="B1080" s="114"/>
      <c r="E1080" s="115"/>
      <c r="F1080" s="261" t="s">
        <v>163</v>
      </c>
      <c r="G1080" s="262"/>
      <c r="H1080" s="262"/>
      <c r="I1080" s="262"/>
      <c r="K1080" s="117">
        <v>157.3</v>
      </c>
      <c r="S1080" s="114"/>
      <c r="T1080" s="118"/>
      <c r="AA1080" s="119"/>
      <c r="AT1080" s="116" t="s">
        <v>263</v>
      </c>
      <c r="AU1080" s="116" t="s">
        <v>77</v>
      </c>
      <c r="AV1080" s="116" t="s">
        <v>77</v>
      </c>
      <c r="AW1080" s="116" t="s">
        <v>209</v>
      </c>
      <c r="AX1080" s="116" t="s">
        <v>9</v>
      </c>
      <c r="AY1080" s="116" t="s">
        <v>254</v>
      </c>
    </row>
    <row r="1081" spans="2:65" s="6" customFormat="1" ht="15.75" customHeight="1">
      <c r="B1081" s="21"/>
      <c r="C1081" s="125" t="s">
        <v>1534</v>
      </c>
      <c r="D1081" s="125" t="s">
        <v>304</v>
      </c>
      <c r="E1081" s="126" t="s">
        <v>1535</v>
      </c>
      <c r="F1081" s="265" t="s">
        <v>1536</v>
      </c>
      <c r="G1081" s="266"/>
      <c r="H1081" s="266"/>
      <c r="I1081" s="266"/>
      <c r="J1081" s="127" t="s">
        <v>258</v>
      </c>
      <c r="K1081" s="128">
        <v>188.433</v>
      </c>
      <c r="L1081" s="267"/>
      <c r="M1081" s="266"/>
      <c r="N1081" s="268">
        <f>ROUND($L$1081*$K$1081,0)</f>
        <v>0</v>
      </c>
      <c r="O1081" s="258"/>
      <c r="P1081" s="258"/>
      <c r="Q1081" s="258"/>
      <c r="R1081" s="106"/>
      <c r="S1081" s="21"/>
      <c r="T1081" s="109"/>
      <c r="U1081" s="110" t="s">
        <v>39</v>
      </c>
      <c r="X1081" s="111">
        <v>0.02</v>
      </c>
      <c r="Y1081" s="111">
        <f>$X$1081*$K$1081</f>
        <v>3.76866</v>
      </c>
      <c r="Z1081" s="111">
        <v>0</v>
      </c>
      <c r="AA1081" s="112">
        <f>$Z$1081*$K$1081</f>
        <v>0</v>
      </c>
      <c r="AR1081" s="73" t="s">
        <v>421</v>
      </c>
      <c r="AT1081" s="73" t="s">
        <v>304</v>
      </c>
      <c r="AU1081" s="73" t="s">
        <v>77</v>
      </c>
      <c r="AY1081" s="6" t="s">
        <v>254</v>
      </c>
      <c r="BE1081" s="113">
        <f>IF($U$1081="základní",$N$1081,0)</f>
        <v>0</v>
      </c>
      <c r="BF1081" s="113">
        <f>IF($U$1081="snížená",$N$1081,0)</f>
        <v>0</v>
      </c>
      <c r="BG1081" s="113">
        <f>IF($U$1081="zákl. přenesená",$N$1081,0)</f>
        <v>0</v>
      </c>
      <c r="BH1081" s="113">
        <f>IF($U$1081="sníž. přenesená",$N$1081,0)</f>
        <v>0</v>
      </c>
      <c r="BI1081" s="113">
        <f>IF($U$1081="nulová",$N$1081,0)</f>
        <v>0</v>
      </c>
      <c r="BJ1081" s="73" t="s">
        <v>9</v>
      </c>
      <c r="BK1081" s="113">
        <f>ROUND($L$1081*$K$1081,0)</f>
        <v>0</v>
      </c>
      <c r="BL1081" s="73" t="s">
        <v>330</v>
      </c>
      <c r="BM1081" s="73" t="s">
        <v>1537</v>
      </c>
    </row>
    <row r="1082" spans="2:51" s="6" customFormat="1" ht="15.75" customHeight="1">
      <c r="B1082" s="114"/>
      <c r="E1082" s="115"/>
      <c r="F1082" s="261" t="s">
        <v>1538</v>
      </c>
      <c r="G1082" s="262"/>
      <c r="H1082" s="262"/>
      <c r="I1082" s="262"/>
      <c r="K1082" s="117">
        <v>165.165</v>
      </c>
      <c r="S1082" s="114"/>
      <c r="T1082" s="118"/>
      <c r="AA1082" s="119"/>
      <c r="AT1082" s="116" t="s">
        <v>263</v>
      </c>
      <c r="AU1082" s="116" t="s">
        <v>77</v>
      </c>
      <c r="AV1082" s="116" t="s">
        <v>77</v>
      </c>
      <c r="AW1082" s="116" t="s">
        <v>209</v>
      </c>
      <c r="AX1082" s="116" t="s">
        <v>69</v>
      </c>
      <c r="AY1082" s="116" t="s">
        <v>254</v>
      </c>
    </row>
    <row r="1083" spans="2:51" s="6" customFormat="1" ht="15.75" customHeight="1">
      <c r="B1083" s="114"/>
      <c r="E1083" s="116"/>
      <c r="F1083" s="261" t="s">
        <v>1539</v>
      </c>
      <c r="G1083" s="262"/>
      <c r="H1083" s="262"/>
      <c r="I1083" s="262"/>
      <c r="K1083" s="117">
        <v>23.268</v>
      </c>
      <c r="S1083" s="114"/>
      <c r="T1083" s="118"/>
      <c r="AA1083" s="119"/>
      <c r="AT1083" s="116" t="s">
        <v>263</v>
      </c>
      <c r="AU1083" s="116" t="s">
        <v>77</v>
      </c>
      <c r="AV1083" s="116" t="s">
        <v>77</v>
      </c>
      <c r="AW1083" s="116" t="s">
        <v>209</v>
      </c>
      <c r="AX1083" s="116" t="s">
        <v>69</v>
      </c>
      <c r="AY1083" s="116" t="s">
        <v>254</v>
      </c>
    </row>
    <row r="1084" spans="2:51" s="6" customFormat="1" ht="15.75" customHeight="1">
      <c r="B1084" s="120"/>
      <c r="E1084" s="121"/>
      <c r="F1084" s="263" t="s">
        <v>264</v>
      </c>
      <c r="G1084" s="264"/>
      <c r="H1084" s="264"/>
      <c r="I1084" s="264"/>
      <c r="K1084" s="122">
        <v>188.433</v>
      </c>
      <c r="S1084" s="120"/>
      <c r="T1084" s="123"/>
      <c r="AA1084" s="124"/>
      <c r="AT1084" s="121" t="s">
        <v>263</v>
      </c>
      <c r="AU1084" s="121" t="s">
        <v>77</v>
      </c>
      <c r="AV1084" s="121" t="s">
        <v>265</v>
      </c>
      <c r="AW1084" s="121" t="s">
        <v>209</v>
      </c>
      <c r="AX1084" s="121" t="s">
        <v>9</v>
      </c>
      <c r="AY1084" s="121" t="s">
        <v>254</v>
      </c>
    </row>
    <row r="1085" spans="2:65" s="6" customFormat="1" ht="27" customHeight="1">
      <c r="B1085" s="21"/>
      <c r="C1085" s="104" t="s">
        <v>1540</v>
      </c>
      <c r="D1085" s="104" t="s">
        <v>255</v>
      </c>
      <c r="E1085" s="105" t="s">
        <v>1541</v>
      </c>
      <c r="F1085" s="257" t="s">
        <v>1542</v>
      </c>
      <c r="G1085" s="258"/>
      <c r="H1085" s="258"/>
      <c r="I1085" s="258"/>
      <c r="J1085" s="107" t="s">
        <v>258</v>
      </c>
      <c r="K1085" s="108">
        <v>157.3</v>
      </c>
      <c r="L1085" s="259"/>
      <c r="M1085" s="258"/>
      <c r="N1085" s="260">
        <f>ROUND($L$1085*$K$1085,0)</f>
        <v>0</v>
      </c>
      <c r="O1085" s="258"/>
      <c r="P1085" s="258"/>
      <c r="Q1085" s="258"/>
      <c r="R1085" s="106" t="s">
        <v>259</v>
      </c>
      <c r="S1085" s="21"/>
      <c r="T1085" s="109"/>
      <c r="U1085" s="110" t="s">
        <v>39</v>
      </c>
      <c r="X1085" s="111">
        <v>0</v>
      </c>
      <c r="Y1085" s="111">
        <f>$X$1085*$K$1085</f>
        <v>0</v>
      </c>
      <c r="Z1085" s="111">
        <v>0</v>
      </c>
      <c r="AA1085" s="112">
        <f>$Z$1085*$K$1085</f>
        <v>0</v>
      </c>
      <c r="AR1085" s="73" t="s">
        <v>330</v>
      </c>
      <c r="AT1085" s="73" t="s">
        <v>255</v>
      </c>
      <c r="AU1085" s="73" t="s">
        <v>77</v>
      </c>
      <c r="AY1085" s="6" t="s">
        <v>254</v>
      </c>
      <c r="BE1085" s="113">
        <f>IF($U$1085="základní",$N$1085,0)</f>
        <v>0</v>
      </c>
      <c r="BF1085" s="113">
        <f>IF($U$1085="snížená",$N$1085,0)</f>
        <v>0</v>
      </c>
      <c r="BG1085" s="113">
        <f>IF($U$1085="zákl. přenesená",$N$1085,0)</f>
        <v>0</v>
      </c>
      <c r="BH1085" s="113">
        <f>IF($U$1085="sníž. přenesená",$N$1085,0)</f>
        <v>0</v>
      </c>
      <c r="BI1085" s="113">
        <f>IF($U$1085="nulová",$N$1085,0)</f>
        <v>0</v>
      </c>
      <c r="BJ1085" s="73" t="s">
        <v>9</v>
      </c>
      <c r="BK1085" s="113">
        <f>ROUND($L$1085*$K$1085,0)</f>
        <v>0</v>
      </c>
      <c r="BL1085" s="73" t="s">
        <v>330</v>
      </c>
      <c r="BM1085" s="73" t="s">
        <v>1543</v>
      </c>
    </row>
    <row r="1086" spans="2:51" s="6" customFormat="1" ht="15.75" customHeight="1">
      <c r="B1086" s="114"/>
      <c r="E1086" s="115"/>
      <c r="F1086" s="261" t="s">
        <v>163</v>
      </c>
      <c r="G1086" s="262"/>
      <c r="H1086" s="262"/>
      <c r="I1086" s="262"/>
      <c r="K1086" s="117">
        <v>157.3</v>
      </c>
      <c r="S1086" s="114"/>
      <c r="T1086" s="118"/>
      <c r="AA1086" s="119"/>
      <c r="AT1086" s="116" t="s">
        <v>263</v>
      </c>
      <c r="AU1086" s="116" t="s">
        <v>77</v>
      </c>
      <c r="AV1086" s="116" t="s">
        <v>77</v>
      </c>
      <c r="AW1086" s="116" t="s">
        <v>209</v>
      </c>
      <c r="AX1086" s="116" t="s">
        <v>9</v>
      </c>
      <c r="AY1086" s="116" t="s">
        <v>254</v>
      </c>
    </row>
    <row r="1087" spans="2:65" s="6" customFormat="1" ht="15.75" customHeight="1">
      <c r="B1087" s="21"/>
      <c r="C1087" s="104" t="s">
        <v>1544</v>
      </c>
      <c r="D1087" s="104" t="s">
        <v>255</v>
      </c>
      <c r="E1087" s="105" t="s">
        <v>1545</v>
      </c>
      <c r="F1087" s="257" t="s">
        <v>1546</v>
      </c>
      <c r="G1087" s="258"/>
      <c r="H1087" s="258"/>
      <c r="I1087" s="258"/>
      <c r="J1087" s="107" t="s">
        <v>258</v>
      </c>
      <c r="K1087" s="108">
        <v>157.3</v>
      </c>
      <c r="L1087" s="259"/>
      <c r="M1087" s="258"/>
      <c r="N1087" s="260">
        <f>ROUND($L$1087*$K$1087,0)</f>
        <v>0</v>
      </c>
      <c r="O1087" s="258"/>
      <c r="P1087" s="258"/>
      <c r="Q1087" s="258"/>
      <c r="R1087" s="106" t="s">
        <v>259</v>
      </c>
      <c r="S1087" s="21"/>
      <c r="T1087" s="109"/>
      <c r="U1087" s="110" t="s">
        <v>39</v>
      </c>
      <c r="X1087" s="111">
        <v>0.0003</v>
      </c>
      <c r="Y1087" s="111">
        <f>$X$1087*$K$1087</f>
        <v>0.047189999999999996</v>
      </c>
      <c r="Z1087" s="111">
        <v>0</v>
      </c>
      <c r="AA1087" s="112">
        <f>$Z$1087*$K$1087</f>
        <v>0</v>
      </c>
      <c r="AR1087" s="73" t="s">
        <v>330</v>
      </c>
      <c r="AT1087" s="73" t="s">
        <v>255</v>
      </c>
      <c r="AU1087" s="73" t="s">
        <v>77</v>
      </c>
      <c r="AY1087" s="6" t="s">
        <v>254</v>
      </c>
      <c r="BE1087" s="113">
        <f>IF($U$1087="základní",$N$1087,0)</f>
        <v>0</v>
      </c>
      <c r="BF1087" s="113">
        <f>IF($U$1087="snížená",$N$1087,0)</f>
        <v>0</v>
      </c>
      <c r="BG1087" s="113">
        <f>IF($U$1087="zákl. přenesená",$N$1087,0)</f>
        <v>0</v>
      </c>
      <c r="BH1087" s="113">
        <f>IF($U$1087="sníž. přenesená",$N$1087,0)</f>
        <v>0</v>
      </c>
      <c r="BI1087" s="113">
        <f>IF($U$1087="nulová",$N$1087,0)</f>
        <v>0</v>
      </c>
      <c r="BJ1087" s="73" t="s">
        <v>9</v>
      </c>
      <c r="BK1087" s="113">
        <f>ROUND($L$1087*$K$1087,0)</f>
        <v>0</v>
      </c>
      <c r="BL1087" s="73" t="s">
        <v>330</v>
      </c>
      <c r="BM1087" s="73" t="s">
        <v>1547</v>
      </c>
    </row>
    <row r="1088" spans="2:51" s="6" customFormat="1" ht="15.75" customHeight="1">
      <c r="B1088" s="114"/>
      <c r="E1088" s="115"/>
      <c r="F1088" s="261" t="s">
        <v>163</v>
      </c>
      <c r="G1088" s="262"/>
      <c r="H1088" s="262"/>
      <c r="I1088" s="262"/>
      <c r="K1088" s="117">
        <v>157.3</v>
      </c>
      <c r="S1088" s="114"/>
      <c r="T1088" s="118"/>
      <c r="AA1088" s="119"/>
      <c r="AT1088" s="116" t="s">
        <v>263</v>
      </c>
      <c r="AU1088" s="116" t="s">
        <v>77</v>
      </c>
      <c r="AV1088" s="116" t="s">
        <v>77</v>
      </c>
      <c r="AW1088" s="116" t="s">
        <v>209</v>
      </c>
      <c r="AX1088" s="116" t="s">
        <v>9</v>
      </c>
      <c r="AY1088" s="116" t="s">
        <v>254</v>
      </c>
    </row>
    <row r="1089" spans="2:65" s="6" customFormat="1" ht="27" customHeight="1">
      <c r="B1089" s="21"/>
      <c r="C1089" s="104" t="s">
        <v>1548</v>
      </c>
      <c r="D1089" s="104" t="s">
        <v>255</v>
      </c>
      <c r="E1089" s="105" t="s">
        <v>1549</v>
      </c>
      <c r="F1089" s="257" t="s">
        <v>1550</v>
      </c>
      <c r="G1089" s="258"/>
      <c r="H1089" s="258"/>
      <c r="I1089" s="258"/>
      <c r="J1089" s="107" t="s">
        <v>921</v>
      </c>
      <c r="K1089" s="108">
        <v>4.504</v>
      </c>
      <c r="L1089" s="259"/>
      <c r="M1089" s="258"/>
      <c r="N1089" s="260">
        <f>ROUND($L$1089*$K$1089,0)</f>
        <v>0</v>
      </c>
      <c r="O1089" s="258"/>
      <c r="P1089" s="258"/>
      <c r="Q1089" s="258"/>
      <c r="R1089" s="106" t="s">
        <v>259</v>
      </c>
      <c r="S1089" s="21"/>
      <c r="T1089" s="109"/>
      <c r="U1089" s="110" t="s">
        <v>39</v>
      </c>
      <c r="X1089" s="111">
        <v>0</v>
      </c>
      <c r="Y1089" s="111">
        <f>$X$1089*$K$1089</f>
        <v>0</v>
      </c>
      <c r="Z1089" s="111">
        <v>0</v>
      </c>
      <c r="AA1089" s="112">
        <f>$Z$1089*$K$1089</f>
        <v>0</v>
      </c>
      <c r="AR1089" s="73" t="s">
        <v>330</v>
      </c>
      <c r="AT1089" s="73" t="s">
        <v>255</v>
      </c>
      <c r="AU1089" s="73" t="s">
        <v>77</v>
      </c>
      <c r="AY1089" s="6" t="s">
        <v>254</v>
      </c>
      <c r="BE1089" s="113">
        <f>IF($U$1089="základní",$N$1089,0)</f>
        <v>0</v>
      </c>
      <c r="BF1089" s="113">
        <f>IF($U$1089="snížená",$N$1089,0)</f>
        <v>0</v>
      </c>
      <c r="BG1089" s="113">
        <f>IF($U$1089="zákl. přenesená",$N$1089,0)</f>
        <v>0</v>
      </c>
      <c r="BH1089" s="113">
        <f>IF($U$1089="sníž. přenesená",$N$1089,0)</f>
        <v>0</v>
      </c>
      <c r="BI1089" s="113">
        <f>IF($U$1089="nulová",$N$1089,0)</f>
        <v>0</v>
      </c>
      <c r="BJ1089" s="73" t="s">
        <v>9</v>
      </c>
      <c r="BK1089" s="113">
        <f>ROUND($L$1089*$K$1089,0)</f>
        <v>0</v>
      </c>
      <c r="BL1089" s="73" t="s">
        <v>330</v>
      </c>
      <c r="BM1089" s="73" t="s">
        <v>1551</v>
      </c>
    </row>
    <row r="1090" spans="2:63" s="95" customFormat="1" ht="30.75" customHeight="1">
      <c r="B1090" s="96"/>
      <c r="D1090" s="103" t="s">
        <v>234</v>
      </c>
      <c r="N1090" s="252">
        <f>$BK$1090</f>
        <v>0</v>
      </c>
      <c r="O1090" s="253"/>
      <c r="P1090" s="253"/>
      <c r="Q1090" s="253"/>
      <c r="S1090" s="96"/>
      <c r="T1090" s="99"/>
      <c r="W1090" s="100">
        <f>SUM($W$1091:$W$1097)</f>
        <v>0</v>
      </c>
      <c r="Y1090" s="100">
        <f>SUM($Y$1091:$Y$1097)</f>
        <v>2.0984606500000003</v>
      </c>
      <c r="AA1090" s="101">
        <f>SUM($AA$1091:$AA$1097)</f>
        <v>0</v>
      </c>
      <c r="AR1090" s="98" t="s">
        <v>77</v>
      </c>
      <c r="AT1090" s="98" t="s">
        <v>68</v>
      </c>
      <c r="AU1090" s="98" t="s">
        <v>9</v>
      </c>
      <c r="AY1090" s="98" t="s">
        <v>254</v>
      </c>
      <c r="BK1090" s="102">
        <f>SUM($BK$1091:$BK$1097)</f>
        <v>0</v>
      </c>
    </row>
    <row r="1091" spans="2:65" s="6" customFormat="1" ht="15.75" customHeight="1">
      <c r="B1091" s="21"/>
      <c r="C1091" s="107" t="s">
        <v>1552</v>
      </c>
      <c r="D1091" s="107" t="s">
        <v>255</v>
      </c>
      <c r="E1091" s="105" t="s">
        <v>1553</v>
      </c>
      <c r="F1091" s="257" t="s">
        <v>1554</v>
      </c>
      <c r="G1091" s="258"/>
      <c r="H1091" s="258"/>
      <c r="I1091" s="258"/>
      <c r="J1091" s="107" t="s">
        <v>258</v>
      </c>
      <c r="K1091" s="108">
        <v>157.3</v>
      </c>
      <c r="L1091" s="259"/>
      <c r="M1091" s="258"/>
      <c r="N1091" s="260">
        <f>ROUND($L$1091*$K$1091,0)</f>
        <v>0</v>
      </c>
      <c r="O1091" s="258"/>
      <c r="P1091" s="258"/>
      <c r="Q1091" s="258"/>
      <c r="R1091" s="106" t="s">
        <v>259</v>
      </c>
      <c r="S1091" s="21"/>
      <c r="T1091" s="109"/>
      <c r="U1091" s="110" t="s">
        <v>39</v>
      </c>
      <c r="X1091" s="111">
        <v>0.0075</v>
      </c>
      <c r="Y1091" s="111">
        <f>$X$1091*$K$1091</f>
        <v>1.17975</v>
      </c>
      <c r="Z1091" s="111">
        <v>0</v>
      </c>
      <c r="AA1091" s="112">
        <f>$Z$1091*$K$1091</f>
        <v>0</v>
      </c>
      <c r="AR1091" s="73" t="s">
        <v>330</v>
      </c>
      <c r="AT1091" s="73" t="s">
        <v>255</v>
      </c>
      <c r="AU1091" s="73" t="s">
        <v>77</v>
      </c>
      <c r="AY1091" s="73" t="s">
        <v>254</v>
      </c>
      <c r="BE1091" s="113">
        <f>IF($U$1091="základní",$N$1091,0)</f>
        <v>0</v>
      </c>
      <c r="BF1091" s="113">
        <f>IF($U$1091="snížená",$N$1091,0)</f>
        <v>0</v>
      </c>
      <c r="BG1091" s="113">
        <f>IF($U$1091="zákl. přenesená",$N$1091,0)</f>
        <v>0</v>
      </c>
      <c r="BH1091" s="113">
        <f>IF($U$1091="sníž. přenesená",$N$1091,0)</f>
        <v>0</v>
      </c>
      <c r="BI1091" s="113">
        <f>IF($U$1091="nulová",$N$1091,0)</f>
        <v>0</v>
      </c>
      <c r="BJ1091" s="73" t="s">
        <v>9</v>
      </c>
      <c r="BK1091" s="113">
        <f>ROUND($L$1091*$K$1091,0)</f>
        <v>0</v>
      </c>
      <c r="BL1091" s="73" t="s">
        <v>330</v>
      </c>
      <c r="BM1091" s="73" t="s">
        <v>1555</v>
      </c>
    </row>
    <row r="1092" spans="2:51" s="6" customFormat="1" ht="15.75" customHeight="1">
      <c r="B1092" s="114"/>
      <c r="E1092" s="115"/>
      <c r="F1092" s="261" t="s">
        <v>163</v>
      </c>
      <c r="G1092" s="262"/>
      <c r="H1092" s="262"/>
      <c r="I1092" s="262"/>
      <c r="K1092" s="117">
        <v>157.3</v>
      </c>
      <c r="S1092" s="114"/>
      <c r="T1092" s="118"/>
      <c r="AA1092" s="119"/>
      <c r="AT1092" s="116" t="s">
        <v>263</v>
      </c>
      <c r="AU1092" s="116" t="s">
        <v>77</v>
      </c>
      <c r="AV1092" s="116" t="s">
        <v>77</v>
      </c>
      <c r="AW1092" s="116" t="s">
        <v>209</v>
      </c>
      <c r="AX1092" s="116" t="s">
        <v>9</v>
      </c>
      <c r="AY1092" s="116" t="s">
        <v>254</v>
      </c>
    </row>
    <row r="1093" spans="2:65" s="6" customFormat="1" ht="15.75" customHeight="1">
      <c r="B1093" s="21"/>
      <c r="C1093" s="125" t="s">
        <v>1556</v>
      </c>
      <c r="D1093" s="125" t="s">
        <v>304</v>
      </c>
      <c r="E1093" s="126" t="s">
        <v>1557</v>
      </c>
      <c r="F1093" s="265" t="s">
        <v>1558</v>
      </c>
      <c r="G1093" s="266"/>
      <c r="H1093" s="266"/>
      <c r="I1093" s="266"/>
      <c r="J1093" s="127" t="s">
        <v>258</v>
      </c>
      <c r="K1093" s="128">
        <v>173.03</v>
      </c>
      <c r="L1093" s="267"/>
      <c r="M1093" s="266"/>
      <c r="N1093" s="268">
        <f>ROUND($L$1093*$K$1093,0)</f>
        <v>0</v>
      </c>
      <c r="O1093" s="258"/>
      <c r="P1093" s="258"/>
      <c r="Q1093" s="258"/>
      <c r="R1093" s="106" t="s">
        <v>259</v>
      </c>
      <c r="S1093" s="21"/>
      <c r="T1093" s="109"/>
      <c r="U1093" s="110" t="s">
        <v>39</v>
      </c>
      <c r="X1093" s="111">
        <v>0.000355</v>
      </c>
      <c r="Y1093" s="111">
        <f>$X$1093*$K$1093</f>
        <v>0.061425650000000005</v>
      </c>
      <c r="Z1093" s="111">
        <v>0</v>
      </c>
      <c r="AA1093" s="112">
        <f>$Z$1093*$K$1093</f>
        <v>0</v>
      </c>
      <c r="AR1093" s="73" t="s">
        <v>421</v>
      </c>
      <c r="AT1093" s="73" t="s">
        <v>304</v>
      </c>
      <c r="AU1093" s="73" t="s">
        <v>77</v>
      </c>
      <c r="AY1093" s="6" t="s">
        <v>254</v>
      </c>
      <c r="BE1093" s="113">
        <f>IF($U$1093="základní",$N$1093,0)</f>
        <v>0</v>
      </c>
      <c r="BF1093" s="113">
        <f>IF($U$1093="snížená",$N$1093,0)</f>
        <v>0</v>
      </c>
      <c r="BG1093" s="113">
        <f>IF($U$1093="zákl. přenesená",$N$1093,0)</f>
        <v>0</v>
      </c>
      <c r="BH1093" s="113">
        <f>IF($U$1093="sníž. přenesená",$N$1093,0)</f>
        <v>0</v>
      </c>
      <c r="BI1093" s="113">
        <f>IF($U$1093="nulová",$N$1093,0)</f>
        <v>0</v>
      </c>
      <c r="BJ1093" s="73" t="s">
        <v>9</v>
      </c>
      <c r="BK1093" s="113">
        <f>ROUND($L$1093*$K$1093,0)</f>
        <v>0</v>
      </c>
      <c r="BL1093" s="73" t="s">
        <v>330</v>
      </c>
      <c r="BM1093" s="73" t="s">
        <v>1559</v>
      </c>
    </row>
    <row r="1094" spans="2:51" s="6" customFormat="1" ht="15.75" customHeight="1">
      <c r="B1094" s="114"/>
      <c r="E1094" s="115"/>
      <c r="F1094" s="261" t="s">
        <v>1560</v>
      </c>
      <c r="G1094" s="262"/>
      <c r="H1094" s="262"/>
      <c r="I1094" s="262"/>
      <c r="K1094" s="117">
        <v>173.03</v>
      </c>
      <c r="S1094" s="114"/>
      <c r="T1094" s="118"/>
      <c r="AA1094" s="119"/>
      <c r="AT1094" s="116" t="s">
        <v>263</v>
      </c>
      <c r="AU1094" s="116" t="s">
        <v>77</v>
      </c>
      <c r="AV1094" s="116" t="s">
        <v>77</v>
      </c>
      <c r="AW1094" s="116" t="s">
        <v>209</v>
      </c>
      <c r="AX1094" s="116" t="s">
        <v>9</v>
      </c>
      <c r="AY1094" s="116" t="s">
        <v>254</v>
      </c>
    </row>
    <row r="1095" spans="2:65" s="6" customFormat="1" ht="15.75" customHeight="1">
      <c r="B1095" s="21"/>
      <c r="C1095" s="104" t="s">
        <v>1561</v>
      </c>
      <c r="D1095" s="104" t="s">
        <v>255</v>
      </c>
      <c r="E1095" s="105" t="s">
        <v>1562</v>
      </c>
      <c r="F1095" s="257" t="s">
        <v>1563</v>
      </c>
      <c r="G1095" s="258"/>
      <c r="H1095" s="258"/>
      <c r="I1095" s="258"/>
      <c r="J1095" s="107" t="s">
        <v>258</v>
      </c>
      <c r="K1095" s="108">
        <v>157.3</v>
      </c>
      <c r="L1095" s="259"/>
      <c r="M1095" s="258"/>
      <c r="N1095" s="260">
        <f>ROUND($L$1095*$K$1095,0)</f>
        <v>0</v>
      </c>
      <c r="O1095" s="258"/>
      <c r="P1095" s="258"/>
      <c r="Q1095" s="258"/>
      <c r="R1095" s="106" t="s">
        <v>259</v>
      </c>
      <c r="S1095" s="21"/>
      <c r="T1095" s="109"/>
      <c r="U1095" s="110" t="s">
        <v>39</v>
      </c>
      <c r="X1095" s="111">
        <v>0.00545</v>
      </c>
      <c r="Y1095" s="111">
        <f>$X$1095*$K$1095</f>
        <v>0.8572850000000001</v>
      </c>
      <c r="Z1095" s="111">
        <v>0</v>
      </c>
      <c r="AA1095" s="112">
        <f>$Z$1095*$K$1095</f>
        <v>0</v>
      </c>
      <c r="AR1095" s="73" t="s">
        <v>330</v>
      </c>
      <c r="AT1095" s="73" t="s">
        <v>255</v>
      </c>
      <c r="AU1095" s="73" t="s">
        <v>77</v>
      </c>
      <c r="AY1095" s="6" t="s">
        <v>254</v>
      </c>
      <c r="BE1095" s="113">
        <f>IF($U$1095="základní",$N$1095,0)</f>
        <v>0</v>
      </c>
      <c r="BF1095" s="113">
        <f>IF($U$1095="snížená",$N$1095,0)</f>
        <v>0</v>
      </c>
      <c r="BG1095" s="113">
        <f>IF($U$1095="zákl. přenesená",$N$1095,0)</f>
        <v>0</v>
      </c>
      <c r="BH1095" s="113">
        <f>IF($U$1095="sníž. přenesená",$N$1095,0)</f>
        <v>0</v>
      </c>
      <c r="BI1095" s="113">
        <f>IF($U$1095="nulová",$N$1095,0)</f>
        <v>0</v>
      </c>
      <c r="BJ1095" s="73" t="s">
        <v>9</v>
      </c>
      <c r="BK1095" s="113">
        <f>ROUND($L$1095*$K$1095,0)</f>
        <v>0</v>
      </c>
      <c r="BL1095" s="73" t="s">
        <v>330</v>
      </c>
      <c r="BM1095" s="73" t="s">
        <v>1564</v>
      </c>
    </row>
    <row r="1096" spans="2:51" s="6" customFormat="1" ht="15.75" customHeight="1">
      <c r="B1096" s="114"/>
      <c r="E1096" s="115"/>
      <c r="F1096" s="261" t="s">
        <v>163</v>
      </c>
      <c r="G1096" s="262"/>
      <c r="H1096" s="262"/>
      <c r="I1096" s="262"/>
      <c r="K1096" s="117">
        <v>157.3</v>
      </c>
      <c r="S1096" s="114"/>
      <c r="T1096" s="118"/>
      <c r="AA1096" s="119"/>
      <c r="AT1096" s="116" t="s">
        <v>263</v>
      </c>
      <c r="AU1096" s="116" t="s">
        <v>77</v>
      </c>
      <c r="AV1096" s="116" t="s">
        <v>77</v>
      </c>
      <c r="AW1096" s="116" t="s">
        <v>209</v>
      </c>
      <c r="AX1096" s="116" t="s">
        <v>9</v>
      </c>
      <c r="AY1096" s="116" t="s">
        <v>254</v>
      </c>
    </row>
    <row r="1097" spans="2:65" s="6" customFormat="1" ht="27" customHeight="1">
      <c r="B1097" s="21"/>
      <c r="C1097" s="104" t="s">
        <v>1565</v>
      </c>
      <c r="D1097" s="104" t="s">
        <v>255</v>
      </c>
      <c r="E1097" s="105" t="s">
        <v>1566</v>
      </c>
      <c r="F1097" s="257" t="s">
        <v>1567</v>
      </c>
      <c r="G1097" s="258"/>
      <c r="H1097" s="258"/>
      <c r="I1097" s="258"/>
      <c r="J1097" s="107" t="s">
        <v>921</v>
      </c>
      <c r="K1097" s="108">
        <v>2.098</v>
      </c>
      <c r="L1097" s="259"/>
      <c r="M1097" s="258"/>
      <c r="N1097" s="260">
        <f>ROUND($L$1097*$K$1097,0)</f>
        <v>0</v>
      </c>
      <c r="O1097" s="258"/>
      <c r="P1097" s="258"/>
      <c r="Q1097" s="258"/>
      <c r="R1097" s="106" t="s">
        <v>259</v>
      </c>
      <c r="S1097" s="21"/>
      <c r="T1097" s="109"/>
      <c r="U1097" s="110" t="s">
        <v>39</v>
      </c>
      <c r="X1097" s="111">
        <v>0</v>
      </c>
      <c r="Y1097" s="111">
        <f>$X$1097*$K$1097</f>
        <v>0</v>
      </c>
      <c r="Z1097" s="111">
        <v>0</v>
      </c>
      <c r="AA1097" s="112">
        <f>$Z$1097*$K$1097</f>
        <v>0</v>
      </c>
      <c r="AR1097" s="73" t="s">
        <v>330</v>
      </c>
      <c r="AT1097" s="73" t="s">
        <v>255</v>
      </c>
      <c r="AU1097" s="73" t="s">
        <v>77</v>
      </c>
      <c r="AY1097" s="6" t="s">
        <v>254</v>
      </c>
      <c r="BE1097" s="113">
        <f>IF($U$1097="základní",$N$1097,0)</f>
        <v>0</v>
      </c>
      <c r="BF1097" s="113">
        <f>IF($U$1097="snížená",$N$1097,0)</f>
        <v>0</v>
      </c>
      <c r="BG1097" s="113">
        <f>IF($U$1097="zákl. přenesená",$N$1097,0)</f>
        <v>0</v>
      </c>
      <c r="BH1097" s="113">
        <f>IF($U$1097="sníž. přenesená",$N$1097,0)</f>
        <v>0</v>
      </c>
      <c r="BI1097" s="113">
        <f>IF($U$1097="nulová",$N$1097,0)</f>
        <v>0</v>
      </c>
      <c r="BJ1097" s="73" t="s">
        <v>9</v>
      </c>
      <c r="BK1097" s="113">
        <f>ROUND($L$1097*$K$1097,0)</f>
        <v>0</v>
      </c>
      <c r="BL1097" s="73" t="s">
        <v>330</v>
      </c>
      <c r="BM1097" s="73" t="s">
        <v>1568</v>
      </c>
    </row>
    <row r="1098" spans="2:63" s="95" customFormat="1" ht="30.75" customHeight="1">
      <c r="B1098" s="96"/>
      <c r="D1098" s="103" t="s">
        <v>235</v>
      </c>
      <c r="N1098" s="252">
        <f>$BK$1098</f>
        <v>0</v>
      </c>
      <c r="O1098" s="253"/>
      <c r="P1098" s="253"/>
      <c r="Q1098" s="253"/>
      <c r="S1098" s="96"/>
      <c r="T1098" s="99"/>
      <c r="W1098" s="100">
        <f>SUM($W$1099:$W$1102)</f>
        <v>0</v>
      </c>
      <c r="Y1098" s="100">
        <f>SUM($Y$1099:$Y$1102)</f>
        <v>0.0017023691999999997</v>
      </c>
      <c r="AA1098" s="101">
        <f>SUM($AA$1099:$AA$1102)</f>
        <v>0</v>
      </c>
      <c r="AR1098" s="98" t="s">
        <v>77</v>
      </c>
      <c r="AT1098" s="98" t="s">
        <v>68</v>
      </c>
      <c r="AU1098" s="98" t="s">
        <v>9</v>
      </c>
      <c r="AY1098" s="98" t="s">
        <v>254</v>
      </c>
      <c r="BK1098" s="102">
        <f>SUM($BK$1099:$BK$1102)</f>
        <v>0</v>
      </c>
    </row>
    <row r="1099" spans="2:65" s="6" customFormat="1" ht="27" customHeight="1">
      <c r="B1099" s="21"/>
      <c r="C1099" s="107" t="s">
        <v>1569</v>
      </c>
      <c r="D1099" s="107" t="s">
        <v>255</v>
      </c>
      <c r="E1099" s="105" t="s">
        <v>1570</v>
      </c>
      <c r="F1099" s="257" t="s">
        <v>1571</v>
      </c>
      <c r="G1099" s="258"/>
      <c r="H1099" s="258"/>
      <c r="I1099" s="258"/>
      <c r="J1099" s="107" t="s">
        <v>258</v>
      </c>
      <c r="K1099" s="108">
        <v>2.88</v>
      </c>
      <c r="L1099" s="259"/>
      <c r="M1099" s="258"/>
      <c r="N1099" s="260">
        <f>ROUND($L$1099*$K$1099,0)</f>
        <v>0</v>
      </c>
      <c r="O1099" s="258"/>
      <c r="P1099" s="258"/>
      <c r="Q1099" s="258"/>
      <c r="R1099" s="106" t="s">
        <v>259</v>
      </c>
      <c r="S1099" s="21"/>
      <c r="T1099" s="109"/>
      <c r="U1099" s="110" t="s">
        <v>39</v>
      </c>
      <c r="X1099" s="111">
        <v>0.00051069</v>
      </c>
      <c r="Y1099" s="111">
        <f>$X$1099*$K$1099</f>
        <v>0.0014707871999999997</v>
      </c>
      <c r="Z1099" s="111">
        <v>0</v>
      </c>
      <c r="AA1099" s="112">
        <f>$Z$1099*$K$1099</f>
        <v>0</v>
      </c>
      <c r="AR1099" s="73" t="s">
        <v>330</v>
      </c>
      <c r="AT1099" s="73" t="s">
        <v>255</v>
      </c>
      <c r="AU1099" s="73" t="s">
        <v>77</v>
      </c>
      <c r="AY1099" s="73" t="s">
        <v>254</v>
      </c>
      <c r="BE1099" s="113">
        <f>IF($U$1099="základní",$N$1099,0)</f>
        <v>0</v>
      </c>
      <c r="BF1099" s="113">
        <f>IF($U$1099="snížená",$N$1099,0)</f>
        <v>0</v>
      </c>
      <c r="BG1099" s="113">
        <f>IF($U$1099="zákl. přenesená",$N$1099,0)</f>
        <v>0</v>
      </c>
      <c r="BH1099" s="113">
        <f>IF($U$1099="sníž. přenesená",$N$1099,0)</f>
        <v>0</v>
      </c>
      <c r="BI1099" s="113">
        <f>IF($U$1099="nulová",$N$1099,0)</f>
        <v>0</v>
      </c>
      <c r="BJ1099" s="73" t="s">
        <v>9</v>
      </c>
      <c r="BK1099" s="113">
        <f>ROUND($L$1099*$K$1099,0)</f>
        <v>0</v>
      </c>
      <c r="BL1099" s="73" t="s">
        <v>330</v>
      </c>
      <c r="BM1099" s="73" t="s">
        <v>1572</v>
      </c>
    </row>
    <row r="1100" spans="2:51" s="6" customFormat="1" ht="15.75" customHeight="1">
      <c r="B1100" s="114"/>
      <c r="E1100" s="115"/>
      <c r="F1100" s="261" t="s">
        <v>1573</v>
      </c>
      <c r="G1100" s="262"/>
      <c r="H1100" s="262"/>
      <c r="I1100" s="262"/>
      <c r="K1100" s="117">
        <v>2.88</v>
      </c>
      <c r="S1100" s="114"/>
      <c r="T1100" s="118"/>
      <c r="AA1100" s="119"/>
      <c r="AT1100" s="116" t="s">
        <v>263</v>
      </c>
      <c r="AU1100" s="116" t="s">
        <v>77</v>
      </c>
      <c r="AV1100" s="116" t="s">
        <v>77</v>
      </c>
      <c r="AW1100" s="116" t="s">
        <v>209</v>
      </c>
      <c r="AX1100" s="116" t="s">
        <v>9</v>
      </c>
      <c r="AY1100" s="116" t="s">
        <v>254</v>
      </c>
    </row>
    <row r="1101" spans="2:65" s="6" customFormat="1" ht="39" customHeight="1">
      <c r="B1101" s="21"/>
      <c r="C1101" s="104" t="s">
        <v>1574</v>
      </c>
      <c r="D1101" s="104" t="s">
        <v>255</v>
      </c>
      <c r="E1101" s="105" t="s">
        <v>1575</v>
      </c>
      <c r="F1101" s="257" t="s">
        <v>1576</v>
      </c>
      <c r="G1101" s="258"/>
      <c r="H1101" s="258"/>
      <c r="I1101" s="258"/>
      <c r="J1101" s="107" t="s">
        <v>338</v>
      </c>
      <c r="K1101" s="108">
        <v>2.6</v>
      </c>
      <c r="L1101" s="259"/>
      <c r="M1101" s="258"/>
      <c r="N1101" s="260">
        <f>ROUND($L$1101*$K$1101,0)</f>
        <v>0</v>
      </c>
      <c r="O1101" s="258"/>
      <c r="P1101" s="258"/>
      <c r="Q1101" s="258"/>
      <c r="R1101" s="106" t="s">
        <v>259</v>
      </c>
      <c r="S1101" s="21"/>
      <c r="T1101" s="109"/>
      <c r="U1101" s="110" t="s">
        <v>39</v>
      </c>
      <c r="X1101" s="111">
        <v>8.907E-05</v>
      </c>
      <c r="Y1101" s="111">
        <f>$X$1101*$K$1101</f>
        <v>0.000231582</v>
      </c>
      <c r="Z1101" s="111">
        <v>0</v>
      </c>
      <c r="AA1101" s="112">
        <f>$Z$1101*$K$1101</f>
        <v>0</v>
      </c>
      <c r="AR1101" s="73" t="s">
        <v>330</v>
      </c>
      <c r="AT1101" s="73" t="s">
        <v>255</v>
      </c>
      <c r="AU1101" s="73" t="s">
        <v>77</v>
      </c>
      <c r="AY1101" s="6" t="s">
        <v>254</v>
      </c>
      <c r="BE1101" s="113">
        <f>IF($U$1101="základní",$N$1101,0)</f>
        <v>0</v>
      </c>
      <c r="BF1101" s="113">
        <f>IF($U$1101="snížená",$N$1101,0)</f>
        <v>0</v>
      </c>
      <c r="BG1101" s="113">
        <f>IF($U$1101="zákl. přenesená",$N$1101,0)</f>
        <v>0</v>
      </c>
      <c r="BH1101" s="113">
        <f>IF($U$1101="sníž. přenesená",$N$1101,0)</f>
        <v>0</v>
      </c>
      <c r="BI1101" s="113">
        <f>IF($U$1101="nulová",$N$1101,0)</f>
        <v>0</v>
      </c>
      <c r="BJ1101" s="73" t="s">
        <v>9</v>
      </c>
      <c r="BK1101" s="113">
        <f>ROUND($L$1101*$K$1101,0)</f>
        <v>0</v>
      </c>
      <c r="BL1101" s="73" t="s">
        <v>330</v>
      </c>
      <c r="BM1101" s="73" t="s">
        <v>1577</v>
      </c>
    </row>
    <row r="1102" spans="2:51" s="6" customFormat="1" ht="15.75" customHeight="1">
      <c r="B1102" s="114"/>
      <c r="E1102" s="115"/>
      <c r="F1102" s="261" t="s">
        <v>1454</v>
      </c>
      <c r="G1102" s="262"/>
      <c r="H1102" s="262"/>
      <c r="I1102" s="262"/>
      <c r="K1102" s="117">
        <v>2.6</v>
      </c>
      <c r="S1102" s="114"/>
      <c r="T1102" s="118"/>
      <c r="AA1102" s="119"/>
      <c r="AT1102" s="116" t="s">
        <v>263</v>
      </c>
      <c r="AU1102" s="116" t="s">
        <v>77</v>
      </c>
      <c r="AV1102" s="116" t="s">
        <v>77</v>
      </c>
      <c r="AW1102" s="116" t="s">
        <v>209</v>
      </c>
      <c r="AX1102" s="116" t="s">
        <v>9</v>
      </c>
      <c r="AY1102" s="116" t="s">
        <v>254</v>
      </c>
    </row>
    <row r="1103" spans="2:63" s="95" customFormat="1" ht="30.75" customHeight="1">
      <c r="B1103" s="96"/>
      <c r="D1103" s="103" t="s">
        <v>236</v>
      </c>
      <c r="N1103" s="252">
        <f>$BK$1103</f>
        <v>0</v>
      </c>
      <c r="O1103" s="253"/>
      <c r="P1103" s="253"/>
      <c r="Q1103" s="253"/>
      <c r="S1103" s="96"/>
      <c r="T1103" s="99"/>
      <c r="W1103" s="100">
        <f>SUM($W$1104:$W$1113)</f>
        <v>0</v>
      </c>
      <c r="Y1103" s="100">
        <f>SUM($Y$1104:$Y$1113)</f>
        <v>0.18938682</v>
      </c>
      <c r="AA1103" s="101">
        <f>SUM($AA$1104:$AA$1113)</f>
        <v>0</v>
      </c>
      <c r="AR1103" s="98" t="s">
        <v>77</v>
      </c>
      <c r="AT1103" s="98" t="s">
        <v>68</v>
      </c>
      <c r="AU1103" s="98" t="s">
        <v>9</v>
      </c>
      <c r="AY1103" s="98" t="s">
        <v>254</v>
      </c>
      <c r="BK1103" s="102">
        <f>SUM($BK$1104:$BK$1113)</f>
        <v>0</v>
      </c>
    </row>
    <row r="1104" spans="2:65" s="6" customFormat="1" ht="27" customHeight="1">
      <c r="B1104" s="21"/>
      <c r="C1104" s="104" t="s">
        <v>1578</v>
      </c>
      <c r="D1104" s="104" t="s">
        <v>255</v>
      </c>
      <c r="E1104" s="105" t="s">
        <v>1579</v>
      </c>
      <c r="F1104" s="257" t="s">
        <v>1580</v>
      </c>
      <c r="G1104" s="258"/>
      <c r="H1104" s="258"/>
      <c r="I1104" s="258"/>
      <c r="J1104" s="107" t="s">
        <v>258</v>
      </c>
      <c r="K1104" s="108">
        <v>388.725</v>
      </c>
      <c r="L1104" s="259"/>
      <c r="M1104" s="258"/>
      <c r="N1104" s="260">
        <f>ROUND($L$1104*$K$1104,0)</f>
        <v>0</v>
      </c>
      <c r="O1104" s="258"/>
      <c r="P1104" s="258"/>
      <c r="Q1104" s="258"/>
      <c r="R1104" s="106" t="s">
        <v>259</v>
      </c>
      <c r="S1104" s="21"/>
      <c r="T1104" s="109"/>
      <c r="U1104" s="110" t="s">
        <v>39</v>
      </c>
      <c r="X1104" s="111">
        <v>0.0002012</v>
      </c>
      <c r="Y1104" s="111">
        <f>$X$1104*$K$1104</f>
        <v>0.07821147</v>
      </c>
      <c r="Z1104" s="111">
        <v>0</v>
      </c>
      <c r="AA1104" s="112">
        <f>$Z$1104*$K$1104</f>
        <v>0</v>
      </c>
      <c r="AR1104" s="73" t="s">
        <v>330</v>
      </c>
      <c r="AT1104" s="73" t="s">
        <v>255</v>
      </c>
      <c r="AU1104" s="73" t="s">
        <v>77</v>
      </c>
      <c r="AY1104" s="6" t="s">
        <v>254</v>
      </c>
      <c r="BE1104" s="113">
        <f>IF($U$1104="základní",$N$1104,0)</f>
        <v>0</v>
      </c>
      <c r="BF1104" s="113">
        <f>IF($U$1104="snížená",$N$1104,0)</f>
        <v>0</v>
      </c>
      <c r="BG1104" s="113">
        <f>IF($U$1104="zákl. přenesená",$N$1104,0)</f>
        <v>0</v>
      </c>
      <c r="BH1104" s="113">
        <f>IF($U$1104="sníž. přenesená",$N$1104,0)</f>
        <v>0</v>
      </c>
      <c r="BI1104" s="113">
        <f>IF($U$1104="nulová",$N$1104,0)</f>
        <v>0</v>
      </c>
      <c r="BJ1104" s="73" t="s">
        <v>9</v>
      </c>
      <c r="BK1104" s="113">
        <f>ROUND($L$1104*$K$1104,0)</f>
        <v>0</v>
      </c>
      <c r="BL1104" s="73" t="s">
        <v>330</v>
      </c>
      <c r="BM1104" s="73" t="s">
        <v>1581</v>
      </c>
    </row>
    <row r="1105" spans="2:51" s="6" customFormat="1" ht="27" customHeight="1">
      <c r="B1105" s="114"/>
      <c r="E1105" s="115"/>
      <c r="F1105" s="261" t="s">
        <v>1582</v>
      </c>
      <c r="G1105" s="262"/>
      <c r="H1105" s="262"/>
      <c r="I1105" s="262"/>
      <c r="K1105" s="117">
        <v>19.992</v>
      </c>
      <c r="S1105" s="114"/>
      <c r="T1105" s="118"/>
      <c r="AA1105" s="119"/>
      <c r="AT1105" s="116" t="s">
        <v>263</v>
      </c>
      <c r="AU1105" s="116" t="s">
        <v>77</v>
      </c>
      <c r="AV1105" s="116" t="s">
        <v>77</v>
      </c>
      <c r="AW1105" s="116" t="s">
        <v>209</v>
      </c>
      <c r="AX1105" s="116" t="s">
        <v>69</v>
      </c>
      <c r="AY1105" s="116" t="s">
        <v>254</v>
      </c>
    </row>
    <row r="1106" spans="2:51" s="6" customFormat="1" ht="15.75" customHeight="1">
      <c r="B1106" s="114"/>
      <c r="E1106" s="116"/>
      <c r="F1106" s="261" t="s">
        <v>85</v>
      </c>
      <c r="G1106" s="262"/>
      <c r="H1106" s="262"/>
      <c r="I1106" s="262"/>
      <c r="K1106" s="117">
        <v>10.9</v>
      </c>
      <c r="S1106" s="114"/>
      <c r="T1106" s="118"/>
      <c r="AA1106" s="119"/>
      <c r="AT1106" s="116" t="s">
        <v>263</v>
      </c>
      <c r="AU1106" s="116" t="s">
        <v>77</v>
      </c>
      <c r="AV1106" s="116" t="s">
        <v>77</v>
      </c>
      <c r="AW1106" s="116" t="s">
        <v>209</v>
      </c>
      <c r="AX1106" s="116" t="s">
        <v>69</v>
      </c>
      <c r="AY1106" s="116" t="s">
        <v>254</v>
      </c>
    </row>
    <row r="1107" spans="2:51" s="6" customFormat="1" ht="15.75" customHeight="1">
      <c r="B1107" s="114"/>
      <c r="E1107" s="116"/>
      <c r="F1107" s="261" t="s">
        <v>1583</v>
      </c>
      <c r="G1107" s="262"/>
      <c r="H1107" s="262"/>
      <c r="I1107" s="262"/>
      <c r="K1107" s="117">
        <v>357.833</v>
      </c>
      <c r="S1107" s="114"/>
      <c r="T1107" s="118"/>
      <c r="AA1107" s="119"/>
      <c r="AT1107" s="116" t="s">
        <v>263</v>
      </c>
      <c r="AU1107" s="116" t="s">
        <v>77</v>
      </c>
      <c r="AV1107" s="116" t="s">
        <v>77</v>
      </c>
      <c r="AW1107" s="116" t="s">
        <v>209</v>
      </c>
      <c r="AX1107" s="116" t="s">
        <v>69</v>
      </c>
      <c r="AY1107" s="116" t="s">
        <v>254</v>
      </c>
    </row>
    <row r="1108" spans="2:51" s="6" customFormat="1" ht="15.75" customHeight="1">
      <c r="B1108" s="120"/>
      <c r="E1108" s="121"/>
      <c r="F1108" s="263" t="s">
        <v>264</v>
      </c>
      <c r="G1108" s="264"/>
      <c r="H1108" s="264"/>
      <c r="I1108" s="264"/>
      <c r="K1108" s="122">
        <v>388.725</v>
      </c>
      <c r="S1108" s="120"/>
      <c r="T1108" s="123"/>
      <c r="AA1108" s="124"/>
      <c r="AT1108" s="121" t="s">
        <v>263</v>
      </c>
      <c r="AU1108" s="121" t="s">
        <v>77</v>
      </c>
      <c r="AV1108" s="121" t="s">
        <v>265</v>
      </c>
      <c r="AW1108" s="121" t="s">
        <v>209</v>
      </c>
      <c r="AX1108" s="121" t="s">
        <v>9</v>
      </c>
      <c r="AY1108" s="121" t="s">
        <v>254</v>
      </c>
    </row>
    <row r="1109" spans="2:65" s="6" customFormat="1" ht="27" customHeight="1">
      <c r="B1109" s="21"/>
      <c r="C1109" s="104" t="s">
        <v>1584</v>
      </c>
      <c r="D1109" s="104" t="s">
        <v>255</v>
      </c>
      <c r="E1109" s="105" t="s">
        <v>1585</v>
      </c>
      <c r="F1109" s="257" t="s">
        <v>1586</v>
      </c>
      <c r="G1109" s="258"/>
      <c r="H1109" s="258"/>
      <c r="I1109" s="258"/>
      <c r="J1109" s="107" t="s">
        <v>258</v>
      </c>
      <c r="K1109" s="108">
        <v>388.725</v>
      </c>
      <c r="L1109" s="259"/>
      <c r="M1109" s="258"/>
      <c r="N1109" s="260">
        <f>ROUND($L$1109*$K$1109,0)</f>
        <v>0</v>
      </c>
      <c r="O1109" s="258"/>
      <c r="P1109" s="258"/>
      <c r="Q1109" s="258"/>
      <c r="R1109" s="106" t="s">
        <v>259</v>
      </c>
      <c r="S1109" s="21"/>
      <c r="T1109" s="109"/>
      <c r="U1109" s="110" t="s">
        <v>39</v>
      </c>
      <c r="X1109" s="111">
        <v>0.000286</v>
      </c>
      <c r="Y1109" s="111">
        <f>$X$1109*$K$1109</f>
        <v>0.11117535</v>
      </c>
      <c r="Z1109" s="111">
        <v>0</v>
      </c>
      <c r="AA1109" s="112">
        <f>$Z$1109*$K$1109</f>
        <v>0</v>
      </c>
      <c r="AR1109" s="73" t="s">
        <v>330</v>
      </c>
      <c r="AT1109" s="73" t="s">
        <v>255</v>
      </c>
      <c r="AU1109" s="73" t="s">
        <v>77</v>
      </c>
      <c r="AY1109" s="6" t="s">
        <v>254</v>
      </c>
      <c r="BE1109" s="113">
        <f>IF($U$1109="základní",$N$1109,0)</f>
        <v>0</v>
      </c>
      <c r="BF1109" s="113">
        <f>IF($U$1109="snížená",$N$1109,0)</f>
        <v>0</v>
      </c>
      <c r="BG1109" s="113">
        <f>IF($U$1109="zákl. přenesená",$N$1109,0)</f>
        <v>0</v>
      </c>
      <c r="BH1109" s="113">
        <f>IF($U$1109="sníž. přenesená",$N$1109,0)</f>
        <v>0</v>
      </c>
      <c r="BI1109" s="113">
        <f>IF($U$1109="nulová",$N$1109,0)</f>
        <v>0</v>
      </c>
      <c r="BJ1109" s="73" t="s">
        <v>9</v>
      </c>
      <c r="BK1109" s="113">
        <f>ROUND($L$1109*$K$1109,0)</f>
        <v>0</v>
      </c>
      <c r="BL1109" s="73" t="s">
        <v>330</v>
      </c>
      <c r="BM1109" s="73" t="s">
        <v>1587</v>
      </c>
    </row>
    <row r="1110" spans="2:51" s="6" customFormat="1" ht="27" customHeight="1">
      <c r="B1110" s="114"/>
      <c r="E1110" s="115"/>
      <c r="F1110" s="261" t="s">
        <v>1582</v>
      </c>
      <c r="G1110" s="262"/>
      <c r="H1110" s="262"/>
      <c r="I1110" s="262"/>
      <c r="K1110" s="117">
        <v>19.992</v>
      </c>
      <c r="S1110" s="114"/>
      <c r="T1110" s="118"/>
      <c r="AA1110" s="119"/>
      <c r="AT1110" s="116" t="s">
        <v>263</v>
      </c>
      <c r="AU1110" s="116" t="s">
        <v>77</v>
      </c>
      <c r="AV1110" s="116" t="s">
        <v>77</v>
      </c>
      <c r="AW1110" s="116" t="s">
        <v>209</v>
      </c>
      <c r="AX1110" s="116" t="s">
        <v>69</v>
      </c>
      <c r="AY1110" s="116" t="s">
        <v>254</v>
      </c>
    </row>
    <row r="1111" spans="2:51" s="6" customFormat="1" ht="15.75" customHeight="1">
      <c r="B1111" s="114"/>
      <c r="E1111" s="116"/>
      <c r="F1111" s="261" t="s">
        <v>85</v>
      </c>
      <c r="G1111" s="262"/>
      <c r="H1111" s="262"/>
      <c r="I1111" s="262"/>
      <c r="K1111" s="117">
        <v>10.9</v>
      </c>
      <c r="S1111" s="114"/>
      <c r="T1111" s="118"/>
      <c r="AA1111" s="119"/>
      <c r="AT1111" s="116" t="s">
        <v>263</v>
      </c>
      <c r="AU1111" s="116" t="s">
        <v>77</v>
      </c>
      <c r="AV1111" s="116" t="s">
        <v>77</v>
      </c>
      <c r="AW1111" s="116" t="s">
        <v>209</v>
      </c>
      <c r="AX1111" s="116" t="s">
        <v>69</v>
      </c>
      <c r="AY1111" s="116" t="s">
        <v>254</v>
      </c>
    </row>
    <row r="1112" spans="2:51" s="6" customFormat="1" ht="15.75" customHeight="1">
      <c r="B1112" s="114"/>
      <c r="E1112" s="116"/>
      <c r="F1112" s="261" t="s">
        <v>1583</v>
      </c>
      <c r="G1112" s="262"/>
      <c r="H1112" s="262"/>
      <c r="I1112" s="262"/>
      <c r="K1112" s="117">
        <v>357.833</v>
      </c>
      <c r="S1112" s="114"/>
      <c r="T1112" s="118"/>
      <c r="AA1112" s="119"/>
      <c r="AT1112" s="116" t="s">
        <v>263</v>
      </c>
      <c r="AU1112" s="116" t="s">
        <v>77</v>
      </c>
      <c r="AV1112" s="116" t="s">
        <v>77</v>
      </c>
      <c r="AW1112" s="116" t="s">
        <v>209</v>
      </c>
      <c r="AX1112" s="116" t="s">
        <v>69</v>
      </c>
      <c r="AY1112" s="116" t="s">
        <v>254</v>
      </c>
    </row>
    <row r="1113" spans="2:51" s="6" customFormat="1" ht="15.75" customHeight="1">
      <c r="B1113" s="120"/>
      <c r="E1113" s="121"/>
      <c r="F1113" s="263" t="s">
        <v>264</v>
      </c>
      <c r="G1113" s="264"/>
      <c r="H1113" s="264"/>
      <c r="I1113" s="264"/>
      <c r="K1113" s="122">
        <v>388.725</v>
      </c>
      <c r="S1113" s="120"/>
      <c r="T1113" s="123"/>
      <c r="AA1113" s="124"/>
      <c r="AT1113" s="121" t="s">
        <v>263</v>
      </c>
      <c r="AU1113" s="121" t="s">
        <v>77</v>
      </c>
      <c r="AV1113" s="121" t="s">
        <v>265</v>
      </c>
      <c r="AW1113" s="121" t="s">
        <v>209</v>
      </c>
      <c r="AX1113" s="121" t="s">
        <v>9</v>
      </c>
      <c r="AY1113" s="121" t="s">
        <v>254</v>
      </c>
    </row>
    <row r="1114" spans="2:63" s="95" customFormat="1" ht="30.75" customHeight="1">
      <c r="B1114" s="96"/>
      <c r="D1114" s="103" t="s">
        <v>237</v>
      </c>
      <c r="N1114" s="252">
        <f>$BK$1114</f>
        <v>0</v>
      </c>
      <c r="O1114" s="253"/>
      <c r="P1114" s="253"/>
      <c r="Q1114" s="253"/>
      <c r="S1114" s="96"/>
      <c r="T1114" s="99"/>
      <c r="W1114" s="100">
        <f>SUM($W$1115:$W$1125)</f>
        <v>0</v>
      </c>
      <c r="Y1114" s="100">
        <f>SUM($Y$1115:$Y$1125)</f>
        <v>0.48590099999999997</v>
      </c>
      <c r="AA1114" s="101">
        <f>SUM($AA$1115:$AA$1125)</f>
        <v>0</v>
      </c>
      <c r="AR1114" s="98" t="s">
        <v>77</v>
      </c>
      <c r="AT1114" s="98" t="s">
        <v>68</v>
      </c>
      <c r="AU1114" s="98" t="s">
        <v>9</v>
      </c>
      <c r="AY1114" s="98" t="s">
        <v>254</v>
      </c>
      <c r="BK1114" s="102">
        <f>SUM($BK$1115:$BK$1125)</f>
        <v>0</v>
      </c>
    </row>
    <row r="1115" spans="2:65" s="6" customFormat="1" ht="39" customHeight="1">
      <c r="B1115" s="21"/>
      <c r="C1115" s="104" t="s">
        <v>1588</v>
      </c>
      <c r="D1115" s="104" t="s">
        <v>255</v>
      </c>
      <c r="E1115" s="105" t="s">
        <v>1589</v>
      </c>
      <c r="F1115" s="257" t="s">
        <v>1590</v>
      </c>
      <c r="G1115" s="258"/>
      <c r="H1115" s="258"/>
      <c r="I1115" s="258"/>
      <c r="J1115" s="107" t="s">
        <v>258</v>
      </c>
      <c r="K1115" s="108">
        <v>373.77</v>
      </c>
      <c r="L1115" s="259"/>
      <c r="M1115" s="258"/>
      <c r="N1115" s="260">
        <f>ROUND($L$1115*$K$1115,0)</f>
        <v>0</v>
      </c>
      <c r="O1115" s="258"/>
      <c r="P1115" s="258"/>
      <c r="Q1115" s="258"/>
      <c r="R1115" s="106" t="s">
        <v>259</v>
      </c>
      <c r="S1115" s="21"/>
      <c r="T1115" s="109"/>
      <c r="U1115" s="110" t="s">
        <v>39</v>
      </c>
      <c r="X1115" s="111">
        <v>0</v>
      </c>
      <c r="Y1115" s="111">
        <f>$X$1115*$K$1115</f>
        <v>0</v>
      </c>
      <c r="Z1115" s="111">
        <v>0</v>
      </c>
      <c r="AA1115" s="112">
        <f>$Z$1115*$K$1115</f>
        <v>0</v>
      </c>
      <c r="AR1115" s="73" t="s">
        <v>330</v>
      </c>
      <c r="AT1115" s="73" t="s">
        <v>255</v>
      </c>
      <c r="AU1115" s="73" t="s">
        <v>77</v>
      </c>
      <c r="AY1115" s="6" t="s">
        <v>254</v>
      </c>
      <c r="BE1115" s="113">
        <f>IF($U$1115="základní",$N$1115,0)</f>
        <v>0</v>
      </c>
      <c r="BF1115" s="113">
        <f>IF($U$1115="snížená",$N$1115,0)</f>
        <v>0</v>
      </c>
      <c r="BG1115" s="113">
        <f>IF($U$1115="zákl. přenesená",$N$1115,0)</f>
        <v>0</v>
      </c>
      <c r="BH1115" s="113">
        <f>IF($U$1115="sníž. přenesená",$N$1115,0)</f>
        <v>0</v>
      </c>
      <c r="BI1115" s="113">
        <f>IF($U$1115="nulová",$N$1115,0)</f>
        <v>0</v>
      </c>
      <c r="BJ1115" s="73" t="s">
        <v>9</v>
      </c>
      <c r="BK1115" s="113">
        <f>ROUND($L$1115*$K$1115,0)</f>
        <v>0</v>
      </c>
      <c r="BL1115" s="73" t="s">
        <v>330</v>
      </c>
      <c r="BM1115" s="73" t="s">
        <v>1591</v>
      </c>
    </row>
    <row r="1116" spans="2:51" s="6" customFormat="1" ht="15.75" customHeight="1">
      <c r="B1116" s="114"/>
      <c r="E1116" s="115"/>
      <c r="F1116" s="261" t="s">
        <v>1391</v>
      </c>
      <c r="G1116" s="262"/>
      <c r="H1116" s="262"/>
      <c r="I1116" s="262"/>
      <c r="K1116" s="117">
        <v>13.86</v>
      </c>
      <c r="S1116" s="114"/>
      <c r="T1116" s="118"/>
      <c r="AA1116" s="119"/>
      <c r="AT1116" s="116" t="s">
        <v>263</v>
      </c>
      <c r="AU1116" s="116" t="s">
        <v>77</v>
      </c>
      <c r="AV1116" s="116" t="s">
        <v>77</v>
      </c>
      <c r="AW1116" s="116" t="s">
        <v>209</v>
      </c>
      <c r="AX1116" s="116" t="s">
        <v>69</v>
      </c>
      <c r="AY1116" s="116" t="s">
        <v>254</v>
      </c>
    </row>
    <row r="1117" spans="2:51" s="6" customFormat="1" ht="15.75" customHeight="1">
      <c r="B1117" s="114"/>
      <c r="E1117" s="116"/>
      <c r="F1117" s="261" t="s">
        <v>1392</v>
      </c>
      <c r="G1117" s="262"/>
      <c r="H1117" s="262"/>
      <c r="I1117" s="262"/>
      <c r="K1117" s="117">
        <v>1.08</v>
      </c>
      <c r="S1117" s="114"/>
      <c r="T1117" s="118"/>
      <c r="AA1117" s="119"/>
      <c r="AT1117" s="116" t="s">
        <v>263</v>
      </c>
      <c r="AU1117" s="116" t="s">
        <v>77</v>
      </c>
      <c r="AV1117" s="116" t="s">
        <v>77</v>
      </c>
      <c r="AW1117" s="116" t="s">
        <v>209</v>
      </c>
      <c r="AX1117" s="116" t="s">
        <v>69</v>
      </c>
      <c r="AY1117" s="116" t="s">
        <v>254</v>
      </c>
    </row>
    <row r="1118" spans="2:51" s="6" customFormat="1" ht="15.75" customHeight="1">
      <c r="B1118" s="114"/>
      <c r="E1118" s="116"/>
      <c r="F1118" s="261" t="s">
        <v>1399</v>
      </c>
      <c r="G1118" s="262"/>
      <c r="H1118" s="262"/>
      <c r="I1118" s="262"/>
      <c r="K1118" s="117">
        <v>38.4</v>
      </c>
      <c r="S1118" s="114"/>
      <c r="T1118" s="118"/>
      <c r="AA1118" s="119"/>
      <c r="AT1118" s="116" t="s">
        <v>263</v>
      </c>
      <c r="AU1118" s="116" t="s">
        <v>77</v>
      </c>
      <c r="AV1118" s="116" t="s">
        <v>77</v>
      </c>
      <c r="AW1118" s="116" t="s">
        <v>209</v>
      </c>
      <c r="AX1118" s="116" t="s">
        <v>69</v>
      </c>
      <c r="AY1118" s="116" t="s">
        <v>254</v>
      </c>
    </row>
    <row r="1119" spans="2:51" s="6" customFormat="1" ht="15.75" customHeight="1">
      <c r="B1119" s="114"/>
      <c r="E1119" s="116"/>
      <c r="F1119" s="261" t="s">
        <v>1400</v>
      </c>
      <c r="G1119" s="262"/>
      <c r="H1119" s="262"/>
      <c r="I1119" s="262"/>
      <c r="K1119" s="117">
        <v>124.32</v>
      </c>
      <c r="S1119" s="114"/>
      <c r="T1119" s="118"/>
      <c r="AA1119" s="119"/>
      <c r="AT1119" s="116" t="s">
        <v>263</v>
      </c>
      <c r="AU1119" s="116" t="s">
        <v>77</v>
      </c>
      <c r="AV1119" s="116" t="s">
        <v>77</v>
      </c>
      <c r="AW1119" s="116" t="s">
        <v>209</v>
      </c>
      <c r="AX1119" s="116" t="s">
        <v>69</v>
      </c>
      <c r="AY1119" s="116" t="s">
        <v>254</v>
      </c>
    </row>
    <row r="1120" spans="2:51" s="6" customFormat="1" ht="15.75" customHeight="1">
      <c r="B1120" s="114"/>
      <c r="E1120" s="116"/>
      <c r="F1120" s="261" t="s">
        <v>1401</v>
      </c>
      <c r="G1120" s="262"/>
      <c r="H1120" s="262"/>
      <c r="I1120" s="262"/>
      <c r="K1120" s="117">
        <v>16.8</v>
      </c>
      <c r="S1120" s="114"/>
      <c r="T1120" s="118"/>
      <c r="AA1120" s="119"/>
      <c r="AT1120" s="116" t="s">
        <v>263</v>
      </c>
      <c r="AU1120" s="116" t="s">
        <v>77</v>
      </c>
      <c r="AV1120" s="116" t="s">
        <v>77</v>
      </c>
      <c r="AW1120" s="116" t="s">
        <v>209</v>
      </c>
      <c r="AX1120" s="116" t="s">
        <v>69</v>
      </c>
      <c r="AY1120" s="116" t="s">
        <v>254</v>
      </c>
    </row>
    <row r="1121" spans="2:51" s="6" customFormat="1" ht="15.75" customHeight="1">
      <c r="B1121" s="114"/>
      <c r="E1121" s="116"/>
      <c r="F1121" s="261" t="s">
        <v>1402</v>
      </c>
      <c r="G1121" s="262"/>
      <c r="H1121" s="262"/>
      <c r="I1121" s="262"/>
      <c r="K1121" s="117">
        <v>179.31</v>
      </c>
      <c r="S1121" s="114"/>
      <c r="T1121" s="118"/>
      <c r="AA1121" s="119"/>
      <c r="AT1121" s="116" t="s">
        <v>263</v>
      </c>
      <c r="AU1121" s="116" t="s">
        <v>77</v>
      </c>
      <c r="AV1121" s="116" t="s">
        <v>77</v>
      </c>
      <c r="AW1121" s="116" t="s">
        <v>209</v>
      </c>
      <c r="AX1121" s="116" t="s">
        <v>69</v>
      </c>
      <c r="AY1121" s="116" t="s">
        <v>254</v>
      </c>
    </row>
    <row r="1122" spans="2:51" s="6" customFormat="1" ht="15.75" customHeight="1">
      <c r="B1122" s="120"/>
      <c r="E1122" s="121" t="s">
        <v>200</v>
      </c>
      <c r="F1122" s="263" t="s">
        <v>264</v>
      </c>
      <c r="G1122" s="264"/>
      <c r="H1122" s="264"/>
      <c r="I1122" s="264"/>
      <c r="K1122" s="122">
        <v>373.77</v>
      </c>
      <c r="S1122" s="120"/>
      <c r="T1122" s="123"/>
      <c r="AA1122" s="124"/>
      <c r="AT1122" s="121" t="s">
        <v>263</v>
      </c>
      <c r="AU1122" s="121" t="s">
        <v>77</v>
      </c>
      <c r="AV1122" s="121" t="s">
        <v>265</v>
      </c>
      <c r="AW1122" s="121" t="s">
        <v>209</v>
      </c>
      <c r="AX1122" s="121" t="s">
        <v>9</v>
      </c>
      <c r="AY1122" s="121" t="s">
        <v>254</v>
      </c>
    </row>
    <row r="1123" spans="2:65" s="6" customFormat="1" ht="15.75" customHeight="1">
      <c r="B1123" s="21"/>
      <c r="C1123" s="125" t="s">
        <v>1592</v>
      </c>
      <c r="D1123" s="125" t="s">
        <v>304</v>
      </c>
      <c r="E1123" s="126" t="s">
        <v>1593</v>
      </c>
      <c r="F1123" s="265" t="s">
        <v>1594</v>
      </c>
      <c r="G1123" s="266"/>
      <c r="H1123" s="266"/>
      <c r="I1123" s="266"/>
      <c r="J1123" s="127" t="s">
        <v>258</v>
      </c>
      <c r="K1123" s="128">
        <v>373.77</v>
      </c>
      <c r="L1123" s="267"/>
      <c r="M1123" s="266"/>
      <c r="N1123" s="268">
        <f>ROUND($L$1123*$K$1123,0)</f>
        <v>0</v>
      </c>
      <c r="O1123" s="258"/>
      <c r="P1123" s="258"/>
      <c r="Q1123" s="258"/>
      <c r="R1123" s="106" t="s">
        <v>259</v>
      </c>
      <c r="S1123" s="21"/>
      <c r="T1123" s="109"/>
      <c r="U1123" s="110" t="s">
        <v>39</v>
      </c>
      <c r="X1123" s="111">
        <v>0.0013</v>
      </c>
      <c r="Y1123" s="111">
        <f>$X$1123*$K$1123</f>
        <v>0.48590099999999997</v>
      </c>
      <c r="Z1123" s="111">
        <v>0</v>
      </c>
      <c r="AA1123" s="112">
        <f>$Z$1123*$K$1123</f>
        <v>0</v>
      </c>
      <c r="AR1123" s="73" t="s">
        <v>421</v>
      </c>
      <c r="AT1123" s="73" t="s">
        <v>304</v>
      </c>
      <c r="AU1123" s="73" t="s">
        <v>77</v>
      </c>
      <c r="AY1123" s="6" t="s">
        <v>254</v>
      </c>
      <c r="BE1123" s="113">
        <f>IF($U$1123="základní",$N$1123,0)</f>
        <v>0</v>
      </c>
      <c r="BF1123" s="113">
        <f>IF($U$1123="snížená",$N$1123,0)</f>
        <v>0</v>
      </c>
      <c r="BG1123" s="113">
        <f>IF($U$1123="zákl. přenesená",$N$1123,0)</f>
        <v>0</v>
      </c>
      <c r="BH1123" s="113">
        <f>IF($U$1123="sníž. přenesená",$N$1123,0)</f>
        <v>0</v>
      </c>
      <c r="BI1123" s="113">
        <f>IF($U$1123="nulová",$N$1123,0)</f>
        <v>0</v>
      </c>
      <c r="BJ1123" s="73" t="s">
        <v>9</v>
      </c>
      <c r="BK1123" s="113">
        <f>ROUND($L$1123*$K$1123,0)</f>
        <v>0</v>
      </c>
      <c r="BL1123" s="73" t="s">
        <v>330</v>
      </c>
      <c r="BM1123" s="73" t="s">
        <v>1595</v>
      </c>
    </row>
    <row r="1124" spans="2:51" s="6" customFormat="1" ht="15.75" customHeight="1">
      <c r="B1124" s="114"/>
      <c r="E1124" s="115"/>
      <c r="F1124" s="261" t="s">
        <v>200</v>
      </c>
      <c r="G1124" s="262"/>
      <c r="H1124" s="262"/>
      <c r="I1124" s="262"/>
      <c r="K1124" s="117">
        <v>373.77</v>
      </c>
      <c r="S1124" s="114"/>
      <c r="T1124" s="118"/>
      <c r="AA1124" s="119"/>
      <c r="AT1124" s="116" t="s">
        <v>263</v>
      </c>
      <c r="AU1124" s="116" t="s">
        <v>77</v>
      </c>
      <c r="AV1124" s="116" t="s">
        <v>77</v>
      </c>
      <c r="AW1124" s="116" t="s">
        <v>209</v>
      </c>
      <c r="AX1124" s="116" t="s">
        <v>9</v>
      </c>
      <c r="AY1124" s="116" t="s">
        <v>254</v>
      </c>
    </row>
    <row r="1125" spans="2:65" s="6" customFormat="1" ht="27" customHeight="1">
      <c r="B1125" s="21"/>
      <c r="C1125" s="104" t="s">
        <v>1596</v>
      </c>
      <c r="D1125" s="104" t="s">
        <v>255</v>
      </c>
      <c r="E1125" s="105" t="s">
        <v>1597</v>
      </c>
      <c r="F1125" s="257" t="s">
        <v>1598</v>
      </c>
      <c r="G1125" s="258"/>
      <c r="H1125" s="258"/>
      <c r="I1125" s="258"/>
      <c r="J1125" s="107" t="s">
        <v>921</v>
      </c>
      <c r="K1125" s="108">
        <v>0.486</v>
      </c>
      <c r="L1125" s="259"/>
      <c r="M1125" s="258"/>
      <c r="N1125" s="260">
        <f>ROUND($L$1125*$K$1125,0)</f>
        <v>0</v>
      </c>
      <c r="O1125" s="258"/>
      <c r="P1125" s="258"/>
      <c r="Q1125" s="258"/>
      <c r="R1125" s="106" t="s">
        <v>259</v>
      </c>
      <c r="S1125" s="21"/>
      <c r="T1125" s="109"/>
      <c r="U1125" s="110" t="s">
        <v>39</v>
      </c>
      <c r="X1125" s="111">
        <v>0</v>
      </c>
      <c r="Y1125" s="111">
        <f>$X$1125*$K$1125</f>
        <v>0</v>
      </c>
      <c r="Z1125" s="111">
        <v>0</v>
      </c>
      <c r="AA1125" s="112">
        <f>$Z$1125*$K$1125</f>
        <v>0</v>
      </c>
      <c r="AR1125" s="73" t="s">
        <v>330</v>
      </c>
      <c r="AT1125" s="73" t="s">
        <v>255</v>
      </c>
      <c r="AU1125" s="73" t="s">
        <v>77</v>
      </c>
      <c r="AY1125" s="6" t="s">
        <v>254</v>
      </c>
      <c r="BE1125" s="113">
        <f>IF($U$1125="základní",$N$1125,0)</f>
        <v>0</v>
      </c>
      <c r="BF1125" s="113">
        <f>IF($U$1125="snížená",$N$1125,0)</f>
        <v>0</v>
      </c>
      <c r="BG1125" s="113">
        <f>IF($U$1125="zákl. přenesená",$N$1125,0)</f>
        <v>0</v>
      </c>
      <c r="BH1125" s="113">
        <f>IF($U$1125="sníž. přenesená",$N$1125,0)</f>
        <v>0</v>
      </c>
      <c r="BI1125" s="113">
        <f>IF($U$1125="nulová",$N$1125,0)</f>
        <v>0</v>
      </c>
      <c r="BJ1125" s="73" t="s">
        <v>9</v>
      </c>
      <c r="BK1125" s="113">
        <f>ROUND($L$1125*$K$1125,0)</f>
        <v>0</v>
      </c>
      <c r="BL1125" s="73" t="s">
        <v>330</v>
      </c>
      <c r="BM1125" s="73" t="s">
        <v>1599</v>
      </c>
    </row>
    <row r="1126" spans="2:63" s="95" customFormat="1" ht="30.75" customHeight="1">
      <c r="B1126" s="96"/>
      <c r="D1126" s="103" t="s">
        <v>238</v>
      </c>
      <c r="N1126" s="252">
        <f>$BK$1126</f>
        <v>0</v>
      </c>
      <c r="O1126" s="253"/>
      <c r="P1126" s="253"/>
      <c r="Q1126" s="253"/>
      <c r="S1126" s="96"/>
      <c r="T1126" s="99"/>
      <c r="W1126" s="100">
        <f>SUM($W$1127:$W$1129)</f>
        <v>0</v>
      </c>
      <c r="Y1126" s="100">
        <f>SUM($Y$1127:$Y$1129)</f>
        <v>0.014786268000000002</v>
      </c>
      <c r="AA1126" s="101">
        <f>SUM($AA$1127:$AA$1129)</f>
        <v>0</v>
      </c>
      <c r="AR1126" s="98" t="s">
        <v>77</v>
      </c>
      <c r="AT1126" s="98" t="s">
        <v>68</v>
      </c>
      <c r="AU1126" s="98" t="s">
        <v>9</v>
      </c>
      <c r="AY1126" s="98" t="s">
        <v>254</v>
      </c>
      <c r="BK1126" s="102">
        <f>SUM($BK$1127:$BK$1129)</f>
        <v>0</v>
      </c>
    </row>
    <row r="1127" spans="2:65" s="6" customFormat="1" ht="39" customHeight="1">
      <c r="B1127" s="21"/>
      <c r="C1127" s="107" t="s">
        <v>1600</v>
      </c>
      <c r="D1127" s="107" t="s">
        <v>255</v>
      </c>
      <c r="E1127" s="105" t="s">
        <v>1601</v>
      </c>
      <c r="F1127" s="257" t="s">
        <v>1602</v>
      </c>
      <c r="G1127" s="258"/>
      <c r="H1127" s="258"/>
      <c r="I1127" s="258"/>
      <c r="J1127" s="107" t="s">
        <v>258</v>
      </c>
      <c r="K1127" s="108">
        <v>3</v>
      </c>
      <c r="L1127" s="259"/>
      <c r="M1127" s="258"/>
      <c r="N1127" s="260">
        <f>ROUND($L$1127*$K$1127,0)</f>
        <v>0</v>
      </c>
      <c r="O1127" s="258"/>
      <c r="P1127" s="258"/>
      <c r="Q1127" s="258"/>
      <c r="R1127" s="106"/>
      <c r="S1127" s="21"/>
      <c r="T1127" s="109"/>
      <c r="U1127" s="110" t="s">
        <v>39</v>
      </c>
      <c r="X1127" s="111">
        <v>0.004928756</v>
      </c>
      <c r="Y1127" s="111">
        <f>$X$1127*$K$1127</f>
        <v>0.014786268000000002</v>
      </c>
      <c r="Z1127" s="111">
        <v>0</v>
      </c>
      <c r="AA1127" s="112">
        <f>$Z$1127*$K$1127</f>
        <v>0</v>
      </c>
      <c r="AR1127" s="73" t="s">
        <v>330</v>
      </c>
      <c r="AT1127" s="73" t="s">
        <v>255</v>
      </c>
      <c r="AU1127" s="73" t="s">
        <v>77</v>
      </c>
      <c r="AY1127" s="73" t="s">
        <v>254</v>
      </c>
      <c r="BE1127" s="113">
        <f>IF($U$1127="základní",$N$1127,0)</f>
        <v>0</v>
      </c>
      <c r="BF1127" s="113">
        <f>IF($U$1127="snížená",$N$1127,0)</f>
        <v>0</v>
      </c>
      <c r="BG1127" s="113">
        <f>IF($U$1127="zákl. přenesená",$N$1127,0)</f>
        <v>0</v>
      </c>
      <c r="BH1127" s="113">
        <f>IF($U$1127="sníž. přenesená",$N$1127,0)</f>
        <v>0</v>
      </c>
      <c r="BI1127" s="113">
        <f>IF($U$1127="nulová",$N$1127,0)</f>
        <v>0</v>
      </c>
      <c r="BJ1127" s="73" t="s">
        <v>9</v>
      </c>
      <c r="BK1127" s="113">
        <f>ROUND($L$1127*$K$1127,0)</f>
        <v>0</v>
      </c>
      <c r="BL1127" s="73" t="s">
        <v>330</v>
      </c>
      <c r="BM1127" s="73" t="s">
        <v>1603</v>
      </c>
    </row>
    <row r="1128" spans="2:51" s="6" customFormat="1" ht="27" customHeight="1">
      <c r="B1128" s="114"/>
      <c r="E1128" s="115"/>
      <c r="F1128" s="261" t="s">
        <v>1604</v>
      </c>
      <c r="G1128" s="262"/>
      <c r="H1128" s="262"/>
      <c r="I1128" s="262"/>
      <c r="K1128" s="117">
        <v>3</v>
      </c>
      <c r="S1128" s="114"/>
      <c r="T1128" s="118"/>
      <c r="AA1128" s="119"/>
      <c r="AT1128" s="116" t="s">
        <v>263</v>
      </c>
      <c r="AU1128" s="116" t="s">
        <v>77</v>
      </c>
      <c r="AV1128" s="116" t="s">
        <v>77</v>
      </c>
      <c r="AW1128" s="116" t="s">
        <v>209</v>
      </c>
      <c r="AX1128" s="116" t="s">
        <v>9</v>
      </c>
      <c r="AY1128" s="116" t="s">
        <v>254</v>
      </c>
    </row>
    <row r="1129" spans="2:65" s="6" customFormat="1" ht="27" customHeight="1">
      <c r="B1129" s="21"/>
      <c r="C1129" s="104" t="s">
        <v>1605</v>
      </c>
      <c r="D1129" s="104" t="s">
        <v>255</v>
      </c>
      <c r="E1129" s="105" t="s">
        <v>1606</v>
      </c>
      <c r="F1129" s="257" t="s">
        <v>1607</v>
      </c>
      <c r="G1129" s="258"/>
      <c r="H1129" s="258"/>
      <c r="I1129" s="258"/>
      <c r="J1129" s="107" t="s">
        <v>921</v>
      </c>
      <c r="K1129" s="108">
        <v>0.015</v>
      </c>
      <c r="L1129" s="259"/>
      <c r="M1129" s="258"/>
      <c r="N1129" s="260">
        <f>ROUND($L$1129*$K$1129,0)</f>
        <v>0</v>
      </c>
      <c r="O1129" s="258"/>
      <c r="P1129" s="258"/>
      <c r="Q1129" s="258"/>
      <c r="R1129" s="106" t="s">
        <v>259</v>
      </c>
      <c r="S1129" s="21"/>
      <c r="T1129" s="109"/>
      <c r="U1129" s="134" t="s">
        <v>39</v>
      </c>
      <c r="V1129" s="135"/>
      <c r="W1129" s="135"/>
      <c r="X1129" s="136">
        <v>0</v>
      </c>
      <c r="Y1129" s="136">
        <f>$X$1129*$K$1129</f>
        <v>0</v>
      </c>
      <c r="Z1129" s="136">
        <v>0</v>
      </c>
      <c r="AA1129" s="137">
        <f>$Z$1129*$K$1129</f>
        <v>0</v>
      </c>
      <c r="AR1129" s="73" t="s">
        <v>330</v>
      </c>
      <c r="AT1129" s="73" t="s">
        <v>255</v>
      </c>
      <c r="AU1129" s="73" t="s">
        <v>77</v>
      </c>
      <c r="AY1129" s="6" t="s">
        <v>254</v>
      </c>
      <c r="BE1129" s="113">
        <f>IF($U$1129="základní",$N$1129,0)</f>
        <v>0</v>
      </c>
      <c r="BF1129" s="113">
        <f>IF($U$1129="snížená",$N$1129,0)</f>
        <v>0</v>
      </c>
      <c r="BG1129" s="113">
        <f>IF($U$1129="zákl. přenesená",$N$1129,0)</f>
        <v>0</v>
      </c>
      <c r="BH1129" s="113">
        <f>IF($U$1129="sníž. přenesená",$N$1129,0)</f>
        <v>0</v>
      </c>
      <c r="BI1129" s="113">
        <f>IF($U$1129="nulová",$N$1129,0)</f>
        <v>0</v>
      </c>
      <c r="BJ1129" s="73" t="s">
        <v>9</v>
      </c>
      <c r="BK1129" s="113">
        <f>ROUND($L$1129*$K$1129,0)</f>
        <v>0</v>
      </c>
      <c r="BL1129" s="73" t="s">
        <v>330</v>
      </c>
      <c r="BM1129" s="73" t="s">
        <v>1608</v>
      </c>
    </row>
    <row r="1130" spans="2:46" s="6" customFormat="1" ht="7.5" customHeight="1">
      <c r="B1130" s="35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21"/>
      <c r="AT1130" s="2"/>
    </row>
  </sheetData>
  <sheetProtection/>
  <mergeCells count="1561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N65:Q65"/>
    <mergeCell ref="N66:Q66"/>
    <mergeCell ref="N67:Q67"/>
    <mergeCell ref="N68:Q68"/>
    <mergeCell ref="N69:Q69"/>
    <mergeCell ref="N70:Q70"/>
    <mergeCell ref="N71:Q71"/>
    <mergeCell ref="N72:Q72"/>
    <mergeCell ref="N73:Q73"/>
    <mergeCell ref="N74:Q74"/>
    <mergeCell ref="N75:Q75"/>
    <mergeCell ref="N76:Q76"/>
    <mergeCell ref="N77:Q77"/>
    <mergeCell ref="N78:Q78"/>
    <mergeCell ref="N79:Q79"/>
    <mergeCell ref="N80:Q80"/>
    <mergeCell ref="C87:R87"/>
    <mergeCell ref="F89:Q89"/>
    <mergeCell ref="F90:Q90"/>
    <mergeCell ref="M92:P92"/>
    <mergeCell ref="M94:Q94"/>
    <mergeCell ref="F97:I97"/>
    <mergeCell ref="L97:M97"/>
    <mergeCell ref="N97:Q97"/>
    <mergeCell ref="F101:I101"/>
    <mergeCell ref="L101:M101"/>
    <mergeCell ref="N101:Q101"/>
    <mergeCell ref="F102:I102"/>
    <mergeCell ref="F103:I103"/>
    <mergeCell ref="F104:I104"/>
    <mergeCell ref="L104:M104"/>
    <mergeCell ref="N104:Q104"/>
    <mergeCell ref="F105:I105"/>
    <mergeCell ref="F106:I106"/>
    <mergeCell ref="L106:M106"/>
    <mergeCell ref="N106:Q106"/>
    <mergeCell ref="F107:I107"/>
    <mergeCell ref="F109:I109"/>
    <mergeCell ref="L109:M109"/>
    <mergeCell ref="N109:Q109"/>
    <mergeCell ref="F110:I110"/>
    <mergeCell ref="F111:I111"/>
    <mergeCell ref="L111:M111"/>
    <mergeCell ref="N111:Q111"/>
    <mergeCell ref="F112:I112"/>
    <mergeCell ref="F113:I113"/>
    <mergeCell ref="L113:M113"/>
    <mergeCell ref="N113:Q113"/>
    <mergeCell ref="F114:I114"/>
    <mergeCell ref="F115:I115"/>
    <mergeCell ref="F116:I116"/>
    <mergeCell ref="F117:I117"/>
    <mergeCell ref="F118:I118"/>
    <mergeCell ref="F119:I119"/>
    <mergeCell ref="L119:M119"/>
    <mergeCell ref="N119:Q119"/>
    <mergeCell ref="F120:I120"/>
    <mergeCell ref="F122:I122"/>
    <mergeCell ref="L122:M122"/>
    <mergeCell ref="N122:Q122"/>
    <mergeCell ref="F123:I123"/>
    <mergeCell ref="F124:I124"/>
    <mergeCell ref="L124:M124"/>
    <mergeCell ref="N124:Q124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F178:I178"/>
    <mergeCell ref="F179:I179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F192:I192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F211:I211"/>
    <mergeCell ref="L211:M211"/>
    <mergeCell ref="N211:Q211"/>
    <mergeCell ref="F212:I212"/>
    <mergeCell ref="F213:I213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F221:I221"/>
    <mergeCell ref="F222:I222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L255:M255"/>
    <mergeCell ref="N255:Q255"/>
    <mergeCell ref="F256:I256"/>
    <mergeCell ref="F257:I257"/>
    <mergeCell ref="L257:M257"/>
    <mergeCell ref="N257:Q257"/>
    <mergeCell ref="F258:I258"/>
    <mergeCell ref="F259:I259"/>
    <mergeCell ref="L259:M259"/>
    <mergeCell ref="N259:Q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L270:M270"/>
    <mergeCell ref="N270:Q270"/>
    <mergeCell ref="F271:I271"/>
    <mergeCell ref="F272:I272"/>
    <mergeCell ref="L272:M272"/>
    <mergeCell ref="N272:Q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L361:M361"/>
    <mergeCell ref="N361:Q361"/>
    <mergeCell ref="F362:I362"/>
    <mergeCell ref="F363:I363"/>
    <mergeCell ref="L363:M363"/>
    <mergeCell ref="N363:Q363"/>
    <mergeCell ref="F364:I364"/>
    <mergeCell ref="F365:I365"/>
    <mergeCell ref="L365:M365"/>
    <mergeCell ref="N365:Q365"/>
    <mergeCell ref="F366:I366"/>
    <mergeCell ref="F367:I367"/>
    <mergeCell ref="F368:I368"/>
    <mergeCell ref="F369:I369"/>
    <mergeCell ref="L369:M369"/>
    <mergeCell ref="N369:Q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L396:M396"/>
    <mergeCell ref="N396:Q396"/>
    <mergeCell ref="F397:I397"/>
    <mergeCell ref="F398:I398"/>
    <mergeCell ref="L398:M398"/>
    <mergeCell ref="N398:Q398"/>
    <mergeCell ref="F399:I399"/>
    <mergeCell ref="F400:I400"/>
    <mergeCell ref="L400:M400"/>
    <mergeCell ref="N400:Q400"/>
    <mergeCell ref="F401:I401"/>
    <mergeCell ref="F402:I402"/>
    <mergeCell ref="L402:M402"/>
    <mergeCell ref="N402:Q402"/>
    <mergeCell ref="F403:I403"/>
    <mergeCell ref="F404:I404"/>
    <mergeCell ref="L404:M404"/>
    <mergeCell ref="N404:Q404"/>
    <mergeCell ref="F405:I405"/>
    <mergeCell ref="F406:I406"/>
    <mergeCell ref="L406:M406"/>
    <mergeCell ref="N406:Q406"/>
    <mergeCell ref="F407:I407"/>
    <mergeCell ref="F408:I408"/>
    <mergeCell ref="F409:I409"/>
    <mergeCell ref="F410:I410"/>
    <mergeCell ref="L410:M410"/>
    <mergeCell ref="N410:Q410"/>
    <mergeCell ref="F411:I411"/>
    <mergeCell ref="F412:I412"/>
    <mergeCell ref="F413:I413"/>
    <mergeCell ref="F414:I414"/>
    <mergeCell ref="F415:I415"/>
    <mergeCell ref="F416:I416"/>
    <mergeCell ref="F417:I417"/>
    <mergeCell ref="F418:I418"/>
    <mergeCell ref="L418:M418"/>
    <mergeCell ref="N418:Q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L442:M442"/>
    <mergeCell ref="N442:Q442"/>
    <mergeCell ref="F443:I443"/>
    <mergeCell ref="F444:I444"/>
    <mergeCell ref="L444:M444"/>
    <mergeCell ref="N444:Q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F482:I482"/>
    <mergeCell ref="F483:I483"/>
    <mergeCell ref="F484:I484"/>
    <mergeCell ref="F485:I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99:I499"/>
    <mergeCell ref="L499:M499"/>
    <mergeCell ref="N499:Q499"/>
    <mergeCell ref="F500:I500"/>
    <mergeCell ref="F501:I501"/>
    <mergeCell ref="L501:M501"/>
    <mergeCell ref="N501:Q501"/>
    <mergeCell ref="F502:I502"/>
    <mergeCell ref="F503:I503"/>
    <mergeCell ref="L503:M503"/>
    <mergeCell ref="N503:Q503"/>
    <mergeCell ref="F504:I504"/>
    <mergeCell ref="F505:I505"/>
    <mergeCell ref="L505:M505"/>
    <mergeCell ref="N505:Q505"/>
    <mergeCell ref="F506:I506"/>
    <mergeCell ref="F507:I507"/>
    <mergeCell ref="F508:I508"/>
    <mergeCell ref="F509:I509"/>
    <mergeCell ref="L509:M509"/>
    <mergeCell ref="N509:Q509"/>
    <mergeCell ref="F510:I510"/>
    <mergeCell ref="F511:I511"/>
    <mergeCell ref="F512:I512"/>
    <mergeCell ref="F513:I513"/>
    <mergeCell ref="F514:I514"/>
    <mergeCell ref="F515:I515"/>
    <mergeCell ref="F516:I516"/>
    <mergeCell ref="L516:M516"/>
    <mergeCell ref="N516:Q516"/>
    <mergeCell ref="F517:I517"/>
    <mergeCell ref="F518:I518"/>
    <mergeCell ref="F519:I519"/>
    <mergeCell ref="F520:I520"/>
    <mergeCell ref="F521:I521"/>
    <mergeCell ref="F522:I522"/>
    <mergeCell ref="F523:I523"/>
    <mergeCell ref="L523:M523"/>
    <mergeCell ref="N523:Q523"/>
    <mergeCell ref="F524:I524"/>
    <mergeCell ref="F525:I525"/>
    <mergeCell ref="L525:M525"/>
    <mergeCell ref="N525:Q525"/>
    <mergeCell ref="F526:I526"/>
    <mergeCell ref="F527:I527"/>
    <mergeCell ref="F528:I528"/>
    <mergeCell ref="F529:I529"/>
    <mergeCell ref="F530:I530"/>
    <mergeCell ref="F531:I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L552:M552"/>
    <mergeCell ref="N552:Q55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65:I565"/>
    <mergeCell ref="F566:I566"/>
    <mergeCell ref="F567:I567"/>
    <mergeCell ref="F568:I568"/>
    <mergeCell ref="F569:I569"/>
    <mergeCell ref="F570:I570"/>
    <mergeCell ref="F571:I571"/>
    <mergeCell ref="F572:I572"/>
    <mergeCell ref="F573:I573"/>
    <mergeCell ref="F574:I574"/>
    <mergeCell ref="F575:I575"/>
    <mergeCell ref="F576:I576"/>
    <mergeCell ref="F577:I577"/>
    <mergeCell ref="F578:I578"/>
    <mergeCell ref="F579:I579"/>
    <mergeCell ref="F580:I580"/>
    <mergeCell ref="F581:I581"/>
    <mergeCell ref="F582:I582"/>
    <mergeCell ref="F583:I583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F598:I598"/>
    <mergeCell ref="F599:I599"/>
    <mergeCell ref="F600:I600"/>
    <mergeCell ref="F601:I60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F614:I614"/>
    <mergeCell ref="F615:I615"/>
    <mergeCell ref="F616:I616"/>
    <mergeCell ref="F617:I617"/>
    <mergeCell ref="L617:M617"/>
    <mergeCell ref="N617:Q617"/>
    <mergeCell ref="F618:I618"/>
    <mergeCell ref="F619:I619"/>
    <mergeCell ref="L619:M619"/>
    <mergeCell ref="N619:Q619"/>
    <mergeCell ref="F620:I620"/>
    <mergeCell ref="F621:I621"/>
    <mergeCell ref="L621:M621"/>
    <mergeCell ref="N621:Q621"/>
    <mergeCell ref="F622:I622"/>
    <mergeCell ref="F623:I623"/>
    <mergeCell ref="L623:M623"/>
    <mergeCell ref="N623:Q623"/>
    <mergeCell ref="F624:I624"/>
    <mergeCell ref="F625:I625"/>
    <mergeCell ref="L625:M625"/>
    <mergeCell ref="N625:Q625"/>
    <mergeCell ref="F626:I626"/>
    <mergeCell ref="L626:M626"/>
    <mergeCell ref="N626:Q626"/>
    <mergeCell ref="F627:I627"/>
    <mergeCell ref="F628:I628"/>
    <mergeCell ref="L628:M628"/>
    <mergeCell ref="N628:Q628"/>
    <mergeCell ref="F629:I629"/>
    <mergeCell ref="F631:I631"/>
    <mergeCell ref="L631:M631"/>
    <mergeCell ref="N631:Q631"/>
    <mergeCell ref="N630:Q630"/>
    <mergeCell ref="F632:I632"/>
    <mergeCell ref="F633:I633"/>
    <mergeCell ref="L633:M633"/>
    <mergeCell ref="N633:Q633"/>
    <mergeCell ref="F634:I634"/>
    <mergeCell ref="F635:I635"/>
    <mergeCell ref="L635:M635"/>
    <mergeCell ref="N635:Q635"/>
    <mergeCell ref="F636:I636"/>
    <mergeCell ref="F637:I637"/>
    <mergeCell ref="F638:I638"/>
    <mergeCell ref="F639:I639"/>
    <mergeCell ref="F640:I640"/>
    <mergeCell ref="L640:M640"/>
    <mergeCell ref="N640:Q640"/>
    <mergeCell ref="F641:I641"/>
    <mergeCell ref="F642:I642"/>
    <mergeCell ref="L642:M642"/>
    <mergeCell ref="N642:Q642"/>
    <mergeCell ref="F643:I643"/>
    <mergeCell ref="F644:I644"/>
    <mergeCell ref="L644:M644"/>
    <mergeCell ref="N644:Q644"/>
    <mergeCell ref="F645:I645"/>
    <mergeCell ref="F646:I646"/>
    <mergeCell ref="F647:I647"/>
    <mergeCell ref="F648:I648"/>
    <mergeCell ref="F649:I649"/>
    <mergeCell ref="F650:I650"/>
    <mergeCell ref="L650:M650"/>
    <mergeCell ref="N650:Q650"/>
    <mergeCell ref="F651:I651"/>
    <mergeCell ref="F652:I652"/>
    <mergeCell ref="F653:I653"/>
    <mergeCell ref="F654:I654"/>
    <mergeCell ref="F655:I655"/>
    <mergeCell ref="L655:M655"/>
    <mergeCell ref="N655:Q655"/>
    <mergeCell ref="F656:I656"/>
    <mergeCell ref="F657:I657"/>
    <mergeCell ref="F658:I658"/>
    <mergeCell ref="F659:I659"/>
    <mergeCell ref="F660:I660"/>
    <mergeCell ref="L660:M660"/>
    <mergeCell ref="N660:Q660"/>
    <mergeCell ref="F661:I661"/>
    <mergeCell ref="F662:I662"/>
    <mergeCell ref="L662:M662"/>
    <mergeCell ref="N662:Q662"/>
    <mergeCell ref="F663:I663"/>
    <mergeCell ref="F664:I664"/>
    <mergeCell ref="F665:I665"/>
    <mergeCell ref="F666:I666"/>
    <mergeCell ref="F667:I667"/>
    <mergeCell ref="F668:I668"/>
    <mergeCell ref="F669:I669"/>
    <mergeCell ref="F670:I670"/>
    <mergeCell ref="F671:I671"/>
    <mergeCell ref="F672:I672"/>
    <mergeCell ref="L672:M672"/>
    <mergeCell ref="N672:Q672"/>
    <mergeCell ref="F673:I673"/>
    <mergeCell ref="F674:I674"/>
    <mergeCell ref="L674:M674"/>
    <mergeCell ref="N674:Q674"/>
    <mergeCell ref="F675:I675"/>
    <mergeCell ref="F676:I676"/>
    <mergeCell ref="L676:M676"/>
    <mergeCell ref="N676:Q676"/>
    <mergeCell ref="F677:I677"/>
    <mergeCell ref="F678:I678"/>
    <mergeCell ref="L678:M678"/>
    <mergeCell ref="N678:Q678"/>
    <mergeCell ref="F679:I679"/>
    <mergeCell ref="F681:I681"/>
    <mergeCell ref="L681:M681"/>
    <mergeCell ref="N681:Q681"/>
    <mergeCell ref="N680:Q680"/>
    <mergeCell ref="F682:I682"/>
    <mergeCell ref="F683:I683"/>
    <mergeCell ref="F684:I684"/>
    <mergeCell ref="L684:M684"/>
    <mergeCell ref="N684:Q684"/>
    <mergeCell ref="F685:I685"/>
    <mergeCell ref="F686:I686"/>
    <mergeCell ref="L686:M686"/>
    <mergeCell ref="N686:Q686"/>
    <mergeCell ref="F687:I687"/>
    <mergeCell ref="F688:I688"/>
    <mergeCell ref="L688:M688"/>
    <mergeCell ref="N688:Q688"/>
    <mergeCell ref="F689:I689"/>
    <mergeCell ref="F690:I690"/>
    <mergeCell ref="L690:M690"/>
    <mergeCell ref="N690:Q690"/>
    <mergeCell ref="F691:I691"/>
    <mergeCell ref="F692:I692"/>
    <mergeCell ref="L692:M692"/>
    <mergeCell ref="N692:Q692"/>
    <mergeCell ref="F693:I693"/>
    <mergeCell ref="F695:I695"/>
    <mergeCell ref="L695:M695"/>
    <mergeCell ref="N695:Q695"/>
    <mergeCell ref="F696:I696"/>
    <mergeCell ref="L696:M696"/>
    <mergeCell ref="N696:Q696"/>
    <mergeCell ref="N694:Q694"/>
    <mergeCell ref="F697:I697"/>
    <mergeCell ref="L697:M697"/>
    <mergeCell ref="N697:Q697"/>
    <mergeCell ref="F698:I698"/>
    <mergeCell ref="F699:I699"/>
    <mergeCell ref="L699:M699"/>
    <mergeCell ref="N699:Q699"/>
    <mergeCell ref="F700:I700"/>
    <mergeCell ref="L700:M700"/>
    <mergeCell ref="N700:Q700"/>
    <mergeCell ref="F701:I701"/>
    <mergeCell ref="L701:M701"/>
    <mergeCell ref="N701:Q701"/>
    <mergeCell ref="F702:I702"/>
    <mergeCell ref="L702:M702"/>
    <mergeCell ref="N702:Q702"/>
    <mergeCell ref="F703:I703"/>
    <mergeCell ref="L703:M703"/>
    <mergeCell ref="N703:Q703"/>
    <mergeCell ref="F704:I704"/>
    <mergeCell ref="L704:M704"/>
    <mergeCell ref="N704:Q704"/>
    <mergeCell ref="F707:I707"/>
    <mergeCell ref="L707:M707"/>
    <mergeCell ref="N707:Q707"/>
    <mergeCell ref="N705:Q705"/>
    <mergeCell ref="N706:Q706"/>
    <mergeCell ref="F708:I708"/>
    <mergeCell ref="F709:I709"/>
    <mergeCell ref="L709:M709"/>
    <mergeCell ref="N709:Q709"/>
    <mergeCell ref="F710:I710"/>
    <mergeCell ref="F711:I711"/>
    <mergeCell ref="L711:M711"/>
    <mergeCell ref="N711:Q711"/>
    <mergeCell ref="F712:I712"/>
    <mergeCell ref="F713:I713"/>
    <mergeCell ref="F714:I714"/>
    <mergeCell ref="F715:I715"/>
    <mergeCell ref="L715:M715"/>
    <mergeCell ref="N715:Q715"/>
    <mergeCell ref="F716:I716"/>
    <mergeCell ref="F717:I717"/>
    <mergeCell ref="L717:M717"/>
    <mergeCell ref="N717:Q717"/>
    <mergeCell ref="F718:I718"/>
    <mergeCell ref="F719:I719"/>
    <mergeCell ref="F720:I720"/>
    <mergeCell ref="F721:I721"/>
    <mergeCell ref="F722:I722"/>
    <mergeCell ref="L722:M722"/>
    <mergeCell ref="N722:Q722"/>
    <mergeCell ref="F723:I723"/>
    <mergeCell ref="F724:I724"/>
    <mergeCell ref="L724:M724"/>
    <mergeCell ref="N724:Q724"/>
    <mergeCell ref="F725:I725"/>
    <mergeCell ref="F726:I726"/>
    <mergeCell ref="L726:M726"/>
    <mergeCell ref="N726:Q726"/>
    <mergeCell ref="F728:I728"/>
    <mergeCell ref="L728:M728"/>
    <mergeCell ref="N728:Q728"/>
    <mergeCell ref="F729:I729"/>
    <mergeCell ref="F730:I730"/>
    <mergeCell ref="F731:I731"/>
    <mergeCell ref="F732:I732"/>
    <mergeCell ref="F733:I733"/>
    <mergeCell ref="F734:I734"/>
    <mergeCell ref="F735:I735"/>
    <mergeCell ref="F736:I736"/>
    <mergeCell ref="L736:M736"/>
    <mergeCell ref="N736:Q736"/>
    <mergeCell ref="F737:I737"/>
    <mergeCell ref="F738:I738"/>
    <mergeCell ref="L738:M738"/>
    <mergeCell ref="N738:Q738"/>
    <mergeCell ref="F739:I739"/>
    <mergeCell ref="F740:I740"/>
    <mergeCell ref="F741:I741"/>
    <mergeCell ref="F742:I742"/>
    <mergeCell ref="F743:I743"/>
    <mergeCell ref="F744:I744"/>
    <mergeCell ref="L744:M744"/>
    <mergeCell ref="N744:Q744"/>
    <mergeCell ref="F745:I745"/>
    <mergeCell ref="F746:I746"/>
    <mergeCell ref="L746:M746"/>
    <mergeCell ref="N746:Q746"/>
    <mergeCell ref="F747:I747"/>
    <mergeCell ref="F748:I748"/>
    <mergeCell ref="F749:I749"/>
    <mergeCell ref="F750:I750"/>
    <mergeCell ref="F751:I751"/>
    <mergeCell ref="F752:I752"/>
    <mergeCell ref="F753:I753"/>
    <mergeCell ref="F754:I754"/>
    <mergeCell ref="F755:I755"/>
    <mergeCell ref="F756:I756"/>
    <mergeCell ref="F757:I757"/>
    <mergeCell ref="F758:I758"/>
    <mergeCell ref="F759:I759"/>
    <mergeCell ref="F760:I760"/>
    <mergeCell ref="L760:M760"/>
    <mergeCell ref="N760:Q760"/>
    <mergeCell ref="F761:I761"/>
    <mergeCell ref="F762:I762"/>
    <mergeCell ref="F763:I763"/>
    <mergeCell ref="F764:I764"/>
    <mergeCell ref="L764:M764"/>
    <mergeCell ref="N764:Q764"/>
    <mergeCell ref="F765:I765"/>
    <mergeCell ref="F766:I766"/>
    <mergeCell ref="L766:M766"/>
    <mergeCell ref="N766:Q766"/>
    <mergeCell ref="F767:I767"/>
    <mergeCell ref="F768:I768"/>
    <mergeCell ref="L768:M768"/>
    <mergeCell ref="N768:Q768"/>
    <mergeCell ref="F769:I769"/>
    <mergeCell ref="F770:I770"/>
    <mergeCell ref="F771:I771"/>
    <mergeCell ref="F772:I772"/>
    <mergeCell ref="F773:I773"/>
    <mergeCell ref="F774:I774"/>
    <mergeCell ref="F775:I775"/>
    <mergeCell ref="L775:M775"/>
    <mergeCell ref="N775:Q775"/>
    <mergeCell ref="F776:I776"/>
    <mergeCell ref="F777:I777"/>
    <mergeCell ref="F778:I778"/>
    <mergeCell ref="F779:I779"/>
    <mergeCell ref="F780:I780"/>
    <mergeCell ref="F781:I781"/>
    <mergeCell ref="L781:M781"/>
    <mergeCell ref="N781:Q781"/>
    <mergeCell ref="F782:I782"/>
    <mergeCell ref="F783:I783"/>
    <mergeCell ref="F784:I784"/>
    <mergeCell ref="F785:I785"/>
    <mergeCell ref="F786:I786"/>
    <mergeCell ref="L786:M786"/>
    <mergeCell ref="N786:Q786"/>
    <mergeCell ref="F787:I787"/>
    <mergeCell ref="F788:I788"/>
    <mergeCell ref="F789:I789"/>
    <mergeCell ref="F790:I790"/>
    <mergeCell ref="L790:M790"/>
    <mergeCell ref="N790:Q790"/>
    <mergeCell ref="F791:I791"/>
    <mergeCell ref="F792:I792"/>
    <mergeCell ref="L792:M792"/>
    <mergeCell ref="N792:Q792"/>
    <mergeCell ref="F793:I793"/>
    <mergeCell ref="F794:I794"/>
    <mergeCell ref="F795:I795"/>
    <mergeCell ref="F796:I796"/>
    <mergeCell ref="F797:I797"/>
    <mergeCell ref="L797:M797"/>
    <mergeCell ref="N797:Q797"/>
    <mergeCell ref="F798:I798"/>
    <mergeCell ref="F799:I799"/>
    <mergeCell ref="F800:I800"/>
    <mergeCell ref="F801:I801"/>
    <mergeCell ref="F802:I802"/>
    <mergeCell ref="L802:M802"/>
    <mergeCell ref="N802:Q802"/>
    <mergeCell ref="F804:I804"/>
    <mergeCell ref="L804:M804"/>
    <mergeCell ref="N804:Q804"/>
    <mergeCell ref="F805:I805"/>
    <mergeCell ref="F806:I806"/>
    <mergeCell ref="L806:M806"/>
    <mergeCell ref="N806:Q806"/>
    <mergeCell ref="F807:I807"/>
    <mergeCell ref="F808:I808"/>
    <mergeCell ref="L808:M808"/>
    <mergeCell ref="N808:Q808"/>
    <mergeCell ref="F809:I809"/>
    <mergeCell ref="F810:I810"/>
    <mergeCell ref="F811:I811"/>
    <mergeCell ref="F812:I812"/>
    <mergeCell ref="F813:I813"/>
    <mergeCell ref="F814:I814"/>
    <mergeCell ref="L814:M814"/>
    <mergeCell ref="N814:Q814"/>
    <mergeCell ref="F815:I815"/>
    <mergeCell ref="F816:I816"/>
    <mergeCell ref="L816:M816"/>
    <mergeCell ref="N816:Q816"/>
    <mergeCell ref="F817:I817"/>
    <mergeCell ref="F818:I818"/>
    <mergeCell ref="F819:I819"/>
    <mergeCell ref="F820:I820"/>
    <mergeCell ref="L820:M820"/>
    <mergeCell ref="N820:Q820"/>
    <mergeCell ref="F821:I821"/>
    <mergeCell ref="F822:I822"/>
    <mergeCell ref="L822:M822"/>
    <mergeCell ref="N822:Q822"/>
    <mergeCell ref="F823:I823"/>
    <mergeCell ref="F824:I824"/>
    <mergeCell ref="F825:I825"/>
    <mergeCell ref="F826:I826"/>
    <mergeCell ref="L826:M826"/>
    <mergeCell ref="N826:Q826"/>
    <mergeCell ref="F827:I827"/>
    <mergeCell ref="F828:I828"/>
    <mergeCell ref="F829:I829"/>
    <mergeCell ref="F830:I830"/>
    <mergeCell ref="L830:M830"/>
    <mergeCell ref="N830:Q830"/>
    <mergeCell ref="F831:I831"/>
    <mergeCell ref="F832:I832"/>
    <mergeCell ref="F833:I833"/>
    <mergeCell ref="F834:I834"/>
    <mergeCell ref="L834:M834"/>
    <mergeCell ref="N834:Q834"/>
    <mergeCell ref="F835:I835"/>
    <mergeCell ref="F836:I836"/>
    <mergeCell ref="F837:I837"/>
    <mergeCell ref="F838:I838"/>
    <mergeCell ref="F839:I839"/>
    <mergeCell ref="F840:I840"/>
    <mergeCell ref="F841:I841"/>
    <mergeCell ref="F842:I842"/>
    <mergeCell ref="F843:I843"/>
    <mergeCell ref="F844:I844"/>
    <mergeCell ref="F845:I845"/>
    <mergeCell ref="L845:M845"/>
    <mergeCell ref="N845:Q845"/>
    <mergeCell ref="F846:I846"/>
    <mergeCell ref="F847:I847"/>
    <mergeCell ref="F848:I848"/>
    <mergeCell ref="F849:I849"/>
    <mergeCell ref="L849:M849"/>
    <mergeCell ref="N849:Q849"/>
    <mergeCell ref="F850:I850"/>
    <mergeCell ref="F851:I851"/>
    <mergeCell ref="L851:M851"/>
    <mergeCell ref="N851:Q851"/>
    <mergeCell ref="F852:I852"/>
    <mergeCell ref="F853:I853"/>
    <mergeCell ref="L853:M853"/>
    <mergeCell ref="N853:Q853"/>
    <mergeCell ref="F854:I854"/>
    <mergeCell ref="F855:I855"/>
    <mergeCell ref="L855:M855"/>
    <mergeCell ref="N855:Q855"/>
    <mergeCell ref="F857:I857"/>
    <mergeCell ref="L857:M857"/>
    <mergeCell ref="N857:Q857"/>
    <mergeCell ref="F858:I858"/>
    <mergeCell ref="F859:I859"/>
    <mergeCell ref="L859:M859"/>
    <mergeCell ref="N859:Q859"/>
    <mergeCell ref="F860:I860"/>
    <mergeCell ref="F862:I862"/>
    <mergeCell ref="L862:M862"/>
    <mergeCell ref="N862:Q862"/>
    <mergeCell ref="F863:I863"/>
    <mergeCell ref="F864:I864"/>
    <mergeCell ref="L864:M864"/>
    <mergeCell ref="N864:Q864"/>
    <mergeCell ref="F865:I865"/>
    <mergeCell ref="F867:I867"/>
    <mergeCell ref="L867:M867"/>
    <mergeCell ref="N867:Q867"/>
    <mergeCell ref="F868:I868"/>
    <mergeCell ref="F869:I869"/>
    <mergeCell ref="F870:I870"/>
    <mergeCell ref="F871:I871"/>
    <mergeCell ref="L871:M871"/>
    <mergeCell ref="N871:Q871"/>
    <mergeCell ref="F872:I872"/>
    <mergeCell ref="F873:I873"/>
    <mergeCell ref="F874:I874"/>
    <mergeCell ref="F875:I875"/>
    <mergeCell ref="L875:M875"/>
    <mergeCell ref="N875:Q875"/>
    <mergeCell ref="F876:I876"/>
    <mergeCell ref="F877:I877"/>
    <mergeCell ref="F878:I878"/>
    <mergeCell ref="F879:I879"/>
    <mergeCell ref="L879:M879"/>
    <mergeCell ref="N879:Q879"/>
    <mergeCell ref="F880:I880"/>
    <mergeCell ref="F881:I881"/>
    <mergeCell ref="L881:M881"/>
    <mergeCell ref="N881:Q881"/>
    <mergeCell ref="F883:I883"/>
    <mergeCell ref="L883:M883"/>
    <mergeCell ref="N883:Q883"/>
    <mergeCell ref="F884:I884"/>
    <mergeCell ref="F886:I886"/>
    <mergeCell ref="L886:M886"/>
    <mergeCell ref="N886:Q886"/>
    <mergeCell ref="F887:I887"/>
    <mergeCell ref="F889:I889"/>
    <mergeCell ref="L889:M889"/>
    <mergeCell ref="N889:Q889"/>
    <mergeCell ref="N885:Q885"/>
    <mergeCell ref="N888:Q888"/>
    <mergeCell ref="F890:I890"/>
    <mergeCell ref="F892:I892"/>
    <mergeCell ref="L892:M892"/>
    <mergeCell ref="N892:Q892"/>
    <mergeCell ref="F893:I893"/>
    <mergeCell ref="F894:I894"/>
    <mergeCell ref="N891:Q891"/>
    <mergeCell ref="F895:I895"/>
    <mergeCell ref="F896:I896"/>
    <mergeCell ref="F897:I897"/>
    <mergeCell ref="F898:I898"/>
    <mergeCell ref="F899:I899"/>
    <mergeCell ref="F900:I900"/>
    <mergeCell ref="L900:M900"/>
    <mergeCell ref="N900:Q900"/>
    <mergeCell ref="F901:I901"/>
    <mergeCell ref="F902:I902"/>
    <mergeCell ref="L902:M902"/>
    <mergeCell ref="N902:Q902"/>
    <mergeCell ref="F903:I903"/>
    <mergeCell ref="F904:I904"/>
    <mergeCell ref="L904:M904"/>
    <mergeCell ref="N904:Q904"/>
    <mergeCell ref="F905:I905"/>
    <mergeCell ref="F906:I906"/>
    <mergeCell ref="F907:I907"/>
    <mergeCell ref="F908:I908"/>
    <mergeCell ref="F909:I909"/>
    <mergeCell ref="F910:I910"/>
    <mergeCell ref="L910:M910"/>
    <mergeCell ref="N910:Q910"/>
    <mergeCell ref="F912:I912"/>
    <mergeCell ref="L912:M912"/>
    <mergeCell ref="N912:Q912"/>
    <mergeCell ref="F913:I913"/>
    <mergeCell ref="F914:I914"/>
    <mergeCell ref="F915:I915"/>
    <mergeCell ref="F916:I916"/>
    <mergeCell ref="L916:M916"/>
    <mergeCell ref="N916:Q916"/>
    <mergeCell ref="F917:I917"/>
    <mergeCell ref="F918:I918"/>
    <mergeCell ref="L918:M918"/>
    <mergeCell ref="N918:Q918"/>
    <mergeCell ref="F919:I919"/>
    <mergeCell ref="F920:I920"/>
    <mergeCell ref="L920:M920"/>
    <mergeCell ref="N920:Q920"/>
    <mergeCell ref="F921:I921"/>
    <mergeCell ref="F922:I922"/>
    <mergeCell ref="L922:M922"/>
    <mergeCell ref="N922:Q922"/>
    <mergeCell ref="F923:I923"/>
    <mergeCell ref="F924:I924"/>
    <mergeCell ref="L924:M924"/>
    <mergeCell ref="N924:Q924"/>
    <mergeCell ref="F925:I925"/>
    <mergeCell ref="F926:I926"/>
    <mergeCell ref="F927:I927"/>
    <mergeCell ref="F928:I928"/>
    <mergeCell ref="F929:I929"/>
    <mergeCell ref="F930:I930"/>
    <mergeCell ref="F931:I931"/>
    <mergeCell ref="F932:I932"/>
    <mergeCell ref="L932:M932"/>
    <mergeCell ref="N932:Q932"/>
    <mergeCell ref="F933:I933"/>
    <mergeCell ref="F934:I934"/>
    <mergeCell ref="F935:I935"/>
    <mergeCell ref="F936:I936"/>
    <mergeCell ref="L936:M936"/>
    <mergeCell ref="N936:Q936"/>
    <mergeCell ref="F937:I937"/>
    <mergeCell ref="F938:I938"/>
    <mergeCell ref="F939:I939"/>
    <mergeCell ref="F940:I940"/>
    <mergeCell ref="L940:M940"/>
    <mergeCell ref="N940:Q940"/>
    <mergeCell ref="F941:I941"/>
    <mergeCell ref="F942:I942"/>
    <mergeCell ref="L942:M942"/>
    <mergeCell ref="N942:Q942"/>
    <mergeCell ref="F943:I943"/>
    <mergeCell ref="F944:I944"/>
    <mergeCell ref="L944:M944"/>
    <mergeCell ref="N944:Q944"/>
    <mergeCell ref="F945:I945"/>
    <mergeCell ref="F946:I946"/>
    <mergeCell ref="F947:I947"/>
    <mergeCell ref="F948:I948"/>
    <mergeCell ref="L948:M948"/>
    <mergeCell ref="N948:Q948"/>
    <mergeCell ref="F949:I949"/>
    <mergeCell ref="F950:I950"/>
    <mergeCell ref="F951:I951"/>
    <mergeCell ref="F952:I952"/>
    <mergeCell ref="F953:I953"/>
    <mergeCell ref="F954:I954"/>
    <mergeCell ref="F955:I955"/>
    <mergeCell ref="F956:I956"/>
    <mergeCell ref="F957:I957"/>
    <mergeCell ref="F958:I958"/>
    <mergeCell ref="F959:I959"/>
    <mergeCell ref="L959:M959"/>
    <mergeCell ref="N959:Q959"/>
    <mergeCell ref="F960:I960"/>
    <mergeCell ref="F961:I961"/>
    <mergeCell ref="F962:I962"/>
    <mergeCell ref="F963:I963"/>
    <mergeCell ref="L963:M963"/>
    <mergeCell ref="N963:Q963"/>
    <mergeCell ref="F964:I964"/>
    <mergeCell ref="F965:I965"/>
    <mergeCell ref="F966:I966"/>
    <mergeCell ref="F967:I967"/>
    <mergeCell ref="L967:M967"/>
    <mergeCell ref="N967:Q967"/>
    <mergeCell ref="F968:I968"/>
    <mergeCell ref="F969:I969"/>
    <mergeCell ref="L969:M969"/>
    <mergeCell ref="N969:Q969"/>
    <mergeCell ref="F970:I970"/>
    <mergeCell ref="F971:I971"/>
    <mergeCell ref="L971:M971"/>
    <mergeCell ref="N971:Q971"/>
    <mergeCell ref="F972:I972"/>
    <mergeCell ref="F973:I973"/>
    <mergeCell ref="L973:M973"/>
    <mergeCell ref="N973:Q973"/>
    <mergeCell ref="F974:I974"/>
    <mergeCell ref="F975:I975"/>
    <mergeCell ref="L975:M975"/>
    <mergeCell ref="N975:Q975"/>
    <mergeCell ref="F976:I976"/>
    <mergeCell ref="F977:I977"/>
    <mergeCell ref="L977:M977"/>
    <mergeCell ref="N977:Q977"/>
    <mergeCell ref="F978:I978"/>
    <mergeCell ref="F979:I979"/>
    <mergeCell ref="L979:M979"/>
    <mergeCell ref="N979:Q979"/>
    <mergeCell ref="F981:I981"/>
    <mergeCell ref="L981:M981"/>
    <mergeCell ref="N981:Q981"/>
    <mergeCell ref="F982:I982"/>
    <mergeCell ref="F983:I983"/>
    <mergeCell ref="L983:M983"/>
    <mergeCell ref="N983:Q983"/>
    <mergeCell ref="F984:I984"/>
    <mergeCell ref="F985:I985"/>
    <mergeCell ref="L985:M985"/>
    <mergeCell ref="N985:Q985"/>
    <mergeCell ref="F987:I987"/>
    <mergeCell ref="L987:M987"/>
    <mergeCell ref="N987:Q987"/>
    <mergeCell ref="F988:I988"/>
    <mergeCell ref="F989:I989"/>
    <mergeCell ref="F990:I990"/>
    <mergeCell ref="F991:I991"/>
    <mergeCell ref="F992:I992"/>
    <mergeCell ref="F993:I993"/>
    <mergeCell ref="L993:M993"/>
    <mergeCell ref="N993:Q993"/>
    <mergeCell ref="F994:I994"/>
    <mergeCell ref="F995:I995"/>
    <mergeCell ref="F996:I996"/>
    <mergeCell ref="F997:I997"/>
    <mergeCell ref="F998:I998"/>
    <mergeCell ref="F999:I999"/>
    <mergeCell ref="F1000:I1000"/>
    <mergeCell ref="L1000:M1000"/>
    <mergeCell ref="N1000:Q1000"/>
    <mergeCell ref="F1001:I1001"/>
    <mergeCell ref="F1002:I1002"/>
    <mergeCell ref="F1003:I1003"/>
    <mergeCell ref="F1004:I1004"/>
    <mergeCell ref="F1005:I1005"/>
    <mergeCell ref="F1006:I1006"/>
    <mergeCell ref="F1007:I1007"/>
    <mergeCell ref="F1008:I1008"/>
    <mergeCell ref="F1009:I1009"/>
    <mergeCell ref="F1010:I1010"/>
    <mergeCell ref="F1011:I1011"/>
    <mergeCell ref="F1012:I1012"/>
    <mergeCell ref="F1013:I1013"/>
    <mergeCell ref="L1013:M1013"/>
    <mergeCell ref="N1013:Q1013"/>
    <mergeCell ref="F1014:I1014"/>
    <mergeCell ref="F1015:I1015"/>
    <mergeCell ref="L1015:M1015"/>
    <mergeCell ref="N1015:Q1015"/>
    <mergeCell ref="F1016:I1016"/>
    <mergeCell ref="F1017:I1017"/>
    <mergeCell ref="F1018:I1018"/>
    <mergeCell ref="F1019:I1019"/>
    <mergeCell ref="L1019:M1019"/>
    <mergeCell ref="N1019:Q1019"/>
    <mergeCell ref="F1020:I1020"/>
    <mergeCell ref="F1021:I1021"/>
    <mergeCell ref="F1022:I1022"/>
    <mergeCell ref="F1023:I1023"/>
    <mergeCell ref="L1023:M1023"/>
    <mergeCell ref="N1023:Q1023"/>
    <mergeCell ref="F1024:I1024"/>
    <mergeCell ref="F1025:I1025"/>
    <mergeCell ref="F1026:I1026"/>
    <mergeCell ref="F1027:I1027"/>
    <mergeCell ref="L1027:M1027"/>
    <mergeCell ref="N1027:Q1027"/>
    <mergeCell ref="F1028:I1028"/>
    <mergeCell ref="F1029:I1029"/>
    <mergeCell ref="F1030:I1030"/>
    <mergeCell ref="F1031:I1031"/>
    <mergeCell ref="F1032:I1032"/>
    <mergeCell ref="F1033:I1033"/>
    <mergeCell ref="F1034:I1034"/>
    <mergeCell ref="F1035:I1035"/>
    <mergeCell ref="L1035:M1035"/>
    <mergeCell ref="N1035:Q1035"/>
    <mergeCell ref="F1037:I1037"/>
    <mergeCell ref="L1037:M1037"/>
    <mergeCell ref="N1037:Q1037"/>
    <mergeCell ref="F1038:I1038"/>
    <mergeCell ref="F1039:I1039"/>
    <mergeCell ref="L1039:M1039"/>
    <mergeCell ref="N1039:Q1039"/>
    <mergeCell ref="F1040:I1040"/>
    <mergeCell ref="F1041:I1041"/>
    <mergeCell ref="L1041:M1041"/>
    <mergeCell ref="N1041:Q1041"/>
    <mergeCell ref="F1042:I1042"/>
    <mergeCell ref="F1043:I1043"/>
    <mergeCell ref="L1043:M1043"/>
    <mergeCell ref="N1043:Q1043"/>
    <mergeCell ref="F1044:I1044"/>
    <mergeCell ref="F1045:I1045"/>
    <mergeCell ref="L1045:M1045"/>
    <mergeCell ref="N1045:Q1045"/>
    <mergeCell ref="F1046:I1046"/>
    <mergeCell ref="F1047:I1047"/>
    <mergeCell ref="L1047:M1047"/>
    <mergeCell ref="N1047:Q1047"/>
    <mergeCell ref="F1048:I1048"/>
    <mergeCell ref="F1049:I1049"/>
    <mergeCell ref="L1049:M1049"/>
    <mergeCell ref="N1049:Q1049"/>
    <mergeCell ref="F1050:I1050"/>
    <mergeCell ref="F1051:I1051"/>
    <mergeCell ref="L1051:M1051"/>
    <mergeCell ref="N1051:Q1051"/>
    <mergeCell ref="F1052:I1052"/>
    <mergeCell ref="F1053:I1053"/>
    <mergeCell ref="L1053:M1053"/>
    <mergeCell ref="N1053:Q1053"/>
    <mergeCell ref="F1054:I1054"/>
    <mergeCell ref="F1055:I1055"/>
    <mergeCell ref="F1056:I1056"/>
    <mergeCell ref="F1057:I1057"/>
    <mergeCell ref="F1058:I1058"/>
    <mergeCell ref="L1058:M1058"/>
    <mergeCell ref="N1058:Q1058"/>
    <mergeCell ref="F1059:I1059"/>
    <mergeCell ref="F1060:I1060"/>
    <mergeCell ref="F1061:I1061"/>
    <mergeCell ref="F1062:I1062"/>
    <mergeCell ref="F1063:I1063"/>
    <mergeCell ref="L1063:M1063"/>
    <mergeCell ref="N1063:Q1063"/>
    <mergeCell ref="F1064:I1064"/>
    <mergeCell ref="F1065:I1065"/>
    <mergeCell ref="L1065:M1065"/>
    <mergeCell ref="N1065:Q1065"/>
    <mergeCell ref="F1066:I1066"/>
    <mergeCell ref="F1067:I1067"/>
    <mergeCell ref="L1067:M1067"/>
    <mergeCell ref="N1067:Q1067"/>
    <mergeCell ref="F1068:I1068"/>
    <mergeCell ref="F1069:I1069"/>
    <mergeCell ref="L1069:M1069"/>
    <mergeCell ref="N1069:Q1069"/>
    <mergeCell ref="F1070:I1070"/>
    <mergeCell ref="F1071:I1071"/>
    <mergeCell ref="L1071:M1071"/>
    <mergeCell ref="N1071:Q1071"/>
    <mergeCell ref="F1072:I1072"/>
    <mergeCell ref="F1073:I1073"/>
    <mergeCell ref="L1073:M1073"/>
    <mergeCell ref="N1073:Q1073"/>
    <mergeCell ref="F1074:I1074"/>
    <mergeCell ref="F1075:I1075"/>
    <mergeCell ref="L1075:M1075"/>
    <mergeCell ref="N1075:Q1075"/>
    <mergeCell ref="F1077:I1077"/>
    <mergeCell ref="L1077:M1077"/>
    <mergeCell ref="N1077:Q1077"/>
    <mergeCell ref="F1078:I1078"/>
    <mergeCell ref="F1079:I1079"/>
    <mergeCell ref="L1079:M1079"/>
    <mergeCell ref="N1079:Q1079"/>
    <mergeCell ref="F1080:I1080"/>
    <mergeCell ref="F1081:I1081"/>
    <mergeCell ref="L1081:M1081"/>
    <mergeCell ref="N1081:Q1081"/>
    <mergeCell ref="F1082:I1082"/>
    <mergeCell ref="F1083:I1083"/>
    <mergeCell ref="F1084:I1084"/>
    <mergeCell ref="F1085:I1085"/>
    <mergeCell ref="L1085:M1085"/>
    <mergeCell ref="N1085:Q1085"/>
    <mergeCell ref="F1086:I1086"/>
    <mergeCell ref="F1087:I1087"/>
    <mergeCell ref="L1087:M1087"/>
    <mergeCell ref="N1087:Q1087"/>
    <mergeCell ref="F1088:I1088"/>
    <mergeCell ref="F1089:I1089"/>
    <mergeCell ref="L1089:M1089"/>
    <mergeCell ref="N1089:Q1089"/>
    <mergeCell ref="F1091:I1091"/>
    <mergeCell ref="L1091:M1091"/>
    <mergeCell ref="N1091:Q1091"/>
    <mergeCell ref="F1092:I1092"/>
    <mergeCell ref="F1093:I1093"/>
    <mergeCell ref="L1093:M1093"/>
    <mergeCell ref="N1093:Q1093"/>
    <mergeCell ref="F1094:I1094"/>
    <mergeCell ref="F1095:I1095"/>
    <mergeCell ref="L1095:M1095"/>
    <mergeCell ref="N1095:Q1095"/>
    <mergeCell ref="F1096:I1096"/>
    <mergeCell ref="F1097:I1097"/>
    <mergeCell ref="L1097:M1097"/>
    <mergeCell ref="N1097:Q1097"/>
    <mergeCell ref="F1099:I1099"/>
    <mergeCell ref="L1099:M1099"/>
    <mergeCell ref="N1099:Q1099"/>
    <mergeCell ref="N1098:Q1098"/>
    <mergeCell ref="F1100:I1100"/>
    <mergeCell ref="F1101:I1101"/>
    <mergeCell ref="L1101:M1101"/>
    <mergeCell ref="N1101:Q1101"/>
    <mergeCell ref="F1102:I1102"/>
    <mergeCell ref="F1104:I1104"/>
    <mergeCell ref="L1104:M1104"/>
    <mergeCell ref="N1104:Q1104"/>
    <mergeCell ref="N1103:Q1103"/>
    <mergeCell ref="F1105:I1105"/>
    <mergeCell ref="F1106:I1106"/>
    <mergeCell ref="F1107:I1107"/>
    <mergeCell ref="F1108:I1108"/>
    <mergeCell ref="F1109:I1109"/>
    <mergeCell ref="L1109:M1109"/>
    <mergeCell ref="N1109:Q1109"/>
    <mergeCell ref="F1110:I1110"/>
    <mergeCell ref="F1111:I1111"/>
    <mergeCell ref="F1112:I1112"/>
    <mergeCell ref="F1113:I1113"/>
    <mergeCell ref="F1115:I1115"/>
    <mergeCell ref="L1115:M1115"/>
    <mergeCell ref="N1115:Q1115"/>
    <mergeCell ref="N1114:Q1114"/>
    <mergeCell ref="F1116:I1116"/>
    <mergeCell ref="F1117:I1117"/>
    <mergeCell ref="F1118:I1118"/>
    <mergeCell ref="F1119:I1119"/>
    <mergeCell ref="F1120:I1120"/>
    <mergeCell ref="F1121:I1121"/>
    <mergeCell ref="L1123:M1123"/>
    <mergeCell ref="N1123:Q1123"/>
    <mergeCell ref="F1124:I1124"/>
    <mergeCell ref="F1125:I1125"/>
    <mergeCell ref="L1125:M1125"/>
    <mergeCell ref="N1125:Q1125"/>
    <mergeCell ref="N130:Q130"/>
    <mergeCell ref="F1127:I1127"/>
    <mergeCell ref="L1127:M1127"/>
    <mergeCell ref="N1127:Q1127"/>
    <mergeCell ref="F1128:I1128"/>
    <mergeCell ref="F1129:I1129"/>
    <mergeCell ref="L1129:M1129"/>
    <mergeCell ref="N1129:Q1129"/>
    <mergeCell ref="F1122:I1122"/>
    <mergeCell ref="F1123:I1123"/>
    <mergeCell ref="N803:Q803"/>
    <mergeCell ref="N856:Q856"/>
    <mergeCell ref="N861:Q861"/>
    <mergeCell ref="N866:Q866"/>
    <mergeCell ref="N882:Q882"/>
    <mergeCell ref="N98:Q98"/>
    <mergeCell ref="N99:Q99"/>
    <mergeCell ref="N100:Q100"/>
    <mergeCell ref="N108:Q108"/>
    <mergeCell ref="N121:Q121"/>
    <mergeCell ref="N1126:Q1126"/>
    <mergeCell ref="H1:K1"/>
    <mergeCell ref="S2:AC2"/>
    <mergeCell ref="N911:Q911"/>
    <mergeCell ref="N980:Q980"/>
    <mergeCell ref="N986:Q986"/>
    <mergeCell ref="N1036:Q1036"/>
    <mergeCell ref="N1076:Q1076"/>
    <mergeCell ref="N1090:Q1090"/>
    <mergeCell ref="N727:Q727"/>
  </mergeCells>
  <hyperlinks>
    <hyperlink ref="F1:G1" location="C2" tooltip="Krycí list soupisu" display="1) Krycí list soupisu"/>
    <hyperlink ref="H1:K1" location="C49" tooltip="Rekapitulace" display="2) Rekapitulace"/>
    <hyperlink ref="L1:M1" location="C97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8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58" sqref="H5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1652</v>
      </c>
      <c r="G1" s="143"/>
      <c r="H1" s="254" t="s">
        <v>1653</v>
      </c>
      <c r="I1" s="254"/>
      <c r="J1" s="254"/>
      <c r="K1" s="254"/>
      <c r="L1" s="143" t="s">
        <v>1654</v>
      </c>
      <c r="M1" s="143"/>
      <c r="N1" s="141"/>
      <c r="O1" s="142" t="s">
        <v>80</v>
      </c>
      <c r="P1" s="141"/>
      <c r="Q1" s="141"/>
      <c r="R1" s="141"/>
      <c r="S1" s="143" t="s">
        <v>1655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5" t="s">
        <v>5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0" t="s">
        <v>6</v>
      </c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235" t="s">
        <v>88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46"/>
      <c r="T4" s="12" t="s">
        <v>12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18</v>
      </c>
      <c r="F6" s="271" t="str">
        <f>'Rekapitulace stavby'!$K$6</f>
        <v>ZATEPELNÍ VOŠ a SPŠ, RYCHNOV NAD KNĚŽNOU, U STADIONU 1166 (DM JAVORNICKÁ),
[STAVEBNÍ ÚPRAVY - ZATEPLENÍ OBVODOVÉHO PLÁŠTĚ DOMOVA MLÁDEŽE, JAVORNICKÁ ULICE č.p 1209]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11"/>
    </row>
    <row r="7" spans="2:18" s="6" customFormat="1" ht="37.5" customHeight="1">
      <c r="B7" s="21"/>
      <c r="D7" s="41" t="s">
        <v>98</v>
      </c>
      <c r="F7" s="237" t="s">
        <v>1609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4"/>
    </row>
    <row r="8" spans="2:18" s="6" customFormat="1" ht="14.25" customHeight="1">
      <c r="B8" s="21"/>
      <c r="R8" s="24"/>
    </row>
    <row r="9" spans="2:18" s="6" customFormat="1" ht="15" customHeight="1">
      <c r="B9" s="21"/>
      <c r="D9" s="17" t="s">
        <v>19</v>
      </c>
      <c r="F9" s="15" t="s">
        <v>76</v>
      </c>
      <c r="M9" s="17" t="s">
        <v>20</v>
      </c>
      <c r="O9" s="15"/>
      <c r="R9" s="24"/>
    </row>
    <row r="10" spans="2:18" s="6" customFormat="1" ht="15" customHeight="1">
      <c r="B10" s="21"/>
      <c r="D10" s="17" t="s">
        <v>21</v>
      </c>
      <c r="F10" s="15" t="s">
        <v>22</v>
      </c>
      <c r="M10" s="17" t="s">
        <v>23</v>
      </c>
      <c r="O10" s="272" t="str">
        <f>'Rekapitulace stavby'!$AN$8</f>
        <v>11.04.2014</v>
      </c>
      <c r="P10" s="236"/>
      <c r="R10" s="24"/>
    </row>
    <row r="11" spans="2:18" s="6" customFormat="1" ht="12" customHeight="1">
      <c r="B11" s="21"/>
      <c r="R11" s="24"/>
    </row>
    <row r="12" spans="2:18" s="6" customFormat="1" ht="15" customHeight="1">
      <c r="B12" s="21"/>
      <c r="D12" s="17" t="s">
        <v>27</v>
      </c>
      <c r="M12" s="17" t="s">
        <v>28</v>
      </c>
      <c r="O12" s="238"/>
      <c r="P12" s="236"/>
      <c r="R12" s="24"/>
    </row>
    <row r="13" spans="2:18" s="6" customFormat="1" ht="18.75" customHeight="1">
      <c r="B13" s="21"/>
      <c r="E13" s="176" t="s">
        <v>1820</v>
      </c>
      <c r="M13" s="17" t="s">
        <v>30</v>
      </c>
      <c r="O13" s="238"/>
      <c r="P13" s="236"/>
      <c r="R13" s="24"/>
    </row>
    <row r="14" spans="2:18" s="6" customFormat="1" ht="7.5" customHeight="1">
      <c r="B14" s="21"/>
      <c r="R14" s="24"/>
    </row>
    <row r="15" spans="2:18" s="6" customFormat="1" ht="15" customHeight="1">
      <c r="B15" s="21"/>
      <c r="D15" s="17" t="s">
        <v>31</v>
      </c>
      <c r="M15" s="17" t="s">
        <v>28</v>
      </c>
      <c r="O15" s="238" t="str">
        <f>IF('Rekapitulace stavby'!$AN$13="","",'Rekapitulace stavby'!$AN$13)</f>
        <v>Vyplň údaj</v>
      </c>
      <c r="P15" s="236"/>
      <c r="R15" s="24"/>
    </row>
    <row r="16" spans="2:18" s="6" customFormat="1" ht="18.75" customHeight="1">
      <c r="B16" s="21"/>
      <c r="E16" s="15" t="str">
        <f>IF('Rekapitulace stavby'!$E$14="","",'Rekapitulace stavby'!$E$14)</f>
        <v>Vyplň údaj</v>
      </c>
      <c r="M16" s="17" t="s">
        <v>30</v>
      </c>
      <c r="O16" s="238" t="str">
        <f>IF('Rekapitulace stavby'!$AN$14="","",'Rekapitulace stavby'!$AN$14)</f>
        <v>Vyplň údaj</v>
      </c>
      <c r="P16" s="236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33</v>
      </c>
      <c r="M18" s="17" t="s">
        <v>28</v>
      </c>
      <c r="O18" s="238"/>
      <c r="P18" s="236"/>
      <c r="R18" s="24"/>
    </row>
    <row r="19" spans="2:18" s="6" customFormat="1" ht="18.75" customHeight="1">
      <c r="B19" s="21"/>
      <c r="E19" s="15" t="s">
        <v>34</v>
      </c>
      <c r="M19" s="17" t="s">
        <v>30</v>
      </c>
      <c r="O19" s="238"/>
      <c r="P19" s="236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36</v>
      </c>
      <c r="R21" s="24"/>
    </row>
    <row r="22" spans="2:18" s="73" customFormat="1" ht="15.75" customHeight="1">
      <c r="B22" s="74"/>
      <c r="E22" s="249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R22" s="75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76" t="s">
        <v>37</v>
      </c>
      <c r="M25" s="226">
        <f>ROUNDUP($N$79,0)</f>
        <v>0</v>
      </c>
      <c r="N25" s="236"/>
      <c r="O25" s="236"/>
      <c r="P25" s="236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6" t="s">
        <v>38</v>
      </c>
      <c r="E27" s="26" t="s">
        <v>39</v>
      </c>
      <c r="F27" s="27">
        <v>0.21</v>
      </c>
      <c r="G27" s="77" t="s">
        <v>40</v>
      </c>
      <c r="H27" s="280">
        <f>SUM($BE$79:$BE$98)</f>
        <v>0</v>
      </c>
      <c r="I27" s="236"/>
      <c r="J27" s="236"/>
      <c r="M27" s="280">
        <f>SUM($BE$79:$BE$98)*$F$27</f>
        <v>0</v>
      </c>
      <c r="N27" s="236"/>
      <c r="O27" s="236"/>
      <c r="P27" s="236"/>
      <c r="R27" s="24"/>
    </row>
    <row r="28" spans="2:18" s="6" customFormat="1" ht="15" customHeight="1">
      <c r="B28" s="21"/>
      <c r="E28" s="26" t="s">
        <v>41</v>
      </c>
      <c r="F28" s="27">
        <v>0.15</v>
      </c>
      <c r="G28" s="77" t="s">
        <v>40</v>
      </c>
      <c r="H28" s="280">
        <f>SUM($BF$79:$BF$98)</f>
        <v>0</v>
      </c>
      <c r="I28" s="236"/>
      <c r="J28" s="236"/>
      <c r="M28" s="280">
        <f>SUM($BF$79:$BF$98)*$F$28</f>
        <v>0</v>
      </c>
      <c r="N28" s="236"/>
      <c r="O28" s="236"/>
      <c r="P28" s="236"/>
      <c r="R28" s="24"/>
    </row>
    <row r="29" spans="2:18" s="6" customFormat="1" ht="15" customHeight="1" hidden="1">
      <c r="B29" s="21"/>
      <c r="E29" s="26" t="s">
        <v>42</v>
      </c>
      <c r="F29" s="27">
        <v>0.21</v>
      </c>
      <c r="G29" s="77" t="s">
        <v>40</v>
      </c>
      <c r="H29" s="280">
        <f>SUM($BG$79:$BG$98)</f>
        <v>0</v>
      </c>
      <c r="I29" s="236"/>
      <c r="J29" s="236"/>
      <c r="M29" s="280">
        <v>0</v>
      </c>
      <c r="N29" s="236"/>
      <c r="O29" s="236"/>
      <c r="P29" s="236"/>
      <c r="R29" s="24"/>
    </row>
    <row r="30" spans="2:18" s="6" customFormat="1" ht="15" customHeight="1" hidden="1">
      <c r="B30" s="21"/>
      <c r="E30" s="26" t="s">
        <v>43</v>
      </c>
      <c r="F30" s="27">
        <v>0.15</v>
      </c>
      <c r="G30" s="77" t="s">
        <v>40</v>
      </c>
      <c r="H30" s="280">
        <f>SUM($BH$79:$BH$98)</f>
        <v>0</v>
      </c>
      <c r="I30" s="236"/>
      <c r="J30" s="236"/>
      <c r="M30" s="280">
        <v>0</v>
      </c>
      <c r="N30" s="236"/>
      <c r="O30" s="236"/>
      <c r="P30" s="236"/>
      <c r="R30" s="24"/>
    </row>
    <row r="31" spans="2:18" s="6" customFormat="1" ht="15" customHeight="1" hidden="1">
      <c r="B31" s="21"/>
      <c r="E31" s="26" t="s">
        <v>44</v>
      </c>
      <c r="F31" s="27">
        <v>0</v>
      </c>
      <c r="G31" s="77" t="s">
        <v>40</v>
      </c>
      <c r="H31" s="280">
        <f>SUM($BI$79:$BI$98)</f>
        <v>0</v>
      </c>
      <c r="I31" s="236"/>
      <c r="J31" s="236"/>
      <c r="M31" s="280">
        <v>0</v>
      </c>
      <c r="N31" s="236"/>
      <c r="O31" s="236"/>
      <c r="P31" s="236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45</v>
      </c>
      <c r="E33" s="32"/>
      <c r="F33" s="32"/>
      <c r="G33" s="78" t="s">
        <v>46</v>
      </c>
      <c r="H33" s="33" t="s">
        <v>47</v>
      </c>
      <c r="I33" s="32"/>
      <c r="J33" s="32"/>
      <c r="K33" s="32"/>
      <c r="L33" s="233">
        <f>ROUNDUP(SUM($M$25:$M$31),0)</f>
        <v>0</v>
      </c>
      <c r="M33" s="229"/>
      <c r="N33" s="229"/>
      <c r="O33" s="229"/>
      <c r="P33" s="234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79"/>
    </row>
    <row r="39" spans="2:18" s="6" customFormat="1" ht="37.5" customHeight="1">
      <c r="B39" s="21"/>
      <c r="C39" s="235" t="s">
        <v>196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81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18</v>
      </c>
      <c r="F41" s="271" t="str">
        <f>$F$6</f>
        <v>ZATEPELNÍ VOŠ a SPŠ, RYCHNOV NAD KNĚŽNOU, U STADIONU 1166 (DM JAVORNICKÁ),
[STAVEBNÍ ÚPRAVY - ZATEPLENÍ OBVODOVÉHO PLÁŠTĚ DOMOVA MLÁDEŽE, JAVORNICKÁ ULICE č.p 1209]</v>
      </c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4"/>
    </row>
    <row r="42" spans="2:18" s="6" customFormat="1" ht="37.5" customHeight="1">
      <c r="B42" s="21"/>
      <c r="C42" s="41" t="s">
        <v>98</v>
      </c>
      <c r="F42" s="237" t="str">
        <f>$F$7</f>
        <v>2 - Vedlejší a ostatní náklady</v>
      </c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21</v>
      </c>
      <c r="F44" s="15" t="str">
        <f>$F$10</f>
        <v>Rychnov nad Kněžnou</v>
      </c>
      <c r="K44" s="17" t="s">
        <v>23</v>
      </c>
      <c r="M44" s="272" t="str">
        <f>IF($O$10="","",$O$10)</f>
        <v>11.04.2014</v>
      </c>
      <c r="N44" s="236"/>
      <c r="O44" s="236"/>
      <c r="P44" s="236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27</v>
      </c>
      <c r="F46" s="15" t="str">
        <f>$E$13</f>
        <v>VOŠ a SPŠ, U stadionu 1166, 516 01 Rychnov nad Kněžnou</v>
      </c>
      <c r="K46" s="17" t="s">
        <v>33</v>
      </c>
      <c r="M46" s="238" t="str">
        <f>$E$19</f>
        <v>ing. Oldřich Barvíř, Hradec Králové</v>
      </c>
      <c r="N46" s="236"/>
      <c r="O46" s="236"/>
      <c r="P46" s="236"/>
      <c r="Q46" s="236"/>
      <c r="R46" s="24"/>
    </row>
    <row r="47" spans="2:18" s="6" customFormat="1" ht="15" customHeight="1">
      <c r="B47" s="21"/>
      <c r="C47" s="17" t="s">
        <v>31</v>
      </c>
      <c r="F47" s="15" t="str">
        <f>IF($E$16="","",$E$16)</f>
        <v>Vyplň údaj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278" t="s">
        <v>206</v>
      </c>
      <c r="D49" s="279"/>
      <c r="E49" s="279"/>
      <c r="F49" s="279"/>
      <c r="G49" s="279"/>
      <c r="H49" s="30"/>
      <c r="I49" s="30"/>
      <c r="J49" s="30"/>
      <c r="K49" s="30"/>
      <c r="L49" s="30"/>
      <c r="M49" s="30"/>
      <c r="N49" s="278" t="s">
        <v>207</v>
      </c>
      <c r="O49" s="279"/>
      <c r="P49" s="279"/>
      <c r="Q49" s="279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4" t="s">
        <v>208</v>
      </c>
      <c r="N51" s="226">
        <f>ROUNDUP($N$79,0)</f>
        <v>0</v>
      </c>
      <c r="O51" s="236"/>
      <c r="P51" s="236"/>
      <c r="Q51" s="236"/>
      <c r="R51" s="24"/>
      <c r="AU51" s="6" t="s">
        <v>209</v>
      </c>
    </row>
    <row r="52" spans="2:18" s="60" customFormat="1" ht="25.5" customHeight="1">
      <c r="B52" s="80"/>
      <c r="D52" s="81" t="s">
        <v>1610</v>
      </c>
      <c r="N52" s="277">
        <f>ROUNDUP($N$80,0)</f>
        <v>0</v>
      </c>
      <c r="O52" s="276"/>
      <c r="P52" s="276"/>
      <c r="Q52" s="276"/>
      <c r="R52" s="82"/>
    </row>
    <row r="53" spans="2:18" s="83" customFormat="1" ht="21" customHeight="1">
      <c r="B53" s="84"/>
      <c r="D53" s="85" t="s">
        <v>1611</v>
      </c>
      <c r="N53" s="275">
        <f>ROUNDUP($N$81,0)</f>
        <v>0</v>
      </c>
      <c r="O53" s="276"/>
      <c r="P53" s="276"/>
      <c r="Q53" s="276"/>
      <c r="R53" s="86"/>
    </row>
    <row r="54" spans="2:18" s="83" customFormat="1" ht="21" customHeight="1">
      <c r="B54" s="84"/>
      <c r="D54" s="85" t="s">
        <v>1612</v>
      </c>
      <c r="N54" s="275">
        <f>ROUNDUP($N$83,0)</f>
        <v>0</v>
      </c>
      <c r="O54" s="276"/>
      <c r="P54" s="276"/>
      <c r="Q54" s="276"/>
      <c r="R54" s="86"/>
    </row>
    <row r="55" spans="2:18" s="83" customFormat="1" ht="21" customHeight="1">
      <c r="B55" s="84"/>
      <c r="D55" s="85" t="s">
        <v>1613</v>
      </c>
      <c r="N55" s="275">
        <f>ROUNDUP($N$85,0)</f>
        <v>0</v>
      </c>
      <c r="O55" s="276"/>
      <c r="P55" s="276"/>
      <c r="Q55" s="276"/>
      <c r="R55" s="86"/>
    </row>
    <row r="56" spans="2:18" s="83" customFormat="1" ht="21" customHeight="1">
      <c r="B56" s="84"/>
      <c r="D56" s="85" t="s">
        <v>1614</v>
      </c>
      <c r="N56" s="275">
        <f>ROUNDUP($N$87,0)</f>
        <v>0</v>
      </c>
      <c r="O56" s="276"/>
      <c r="P56" s="276"/>
      <c r="Q56" s="276"/>
      <c r="R56" s="86"/>
    </row>
    <row r="57" spans="2:18" s="83" customFormat="1" ht="21" customHeight="1">
      <c r="B57" s="84"/>
      <c r="D57" s="85" t="s">
        <v>1615</v>
      </c>
      <c r="N57" s="275">
        <f>ROUNDUP($N$89,0)</f>
        <v>0</v>
      </c>
      <c r="O57" s="276"/>
      <c r="P57" s="276"/>
      <c r="Q57" s="276"/>
      <c r="R57" s="86"/>
    </row>
    <row r="58" spans="2:18" s="83" customFormat="1" ht="21" customHeight="1">
      <c r="B58" s="84"/>
      <c r="D58" s="85" t="s">
        <v>1616</v>
      </c>
      <c r="N58" s="275">
        <f>ROUNDUP($N$91,0)</f>
        <v>0</v>
      </c>
      <c r="O58" s="276"/>
      <c r="P58" s="276"/>
      <c r="Q58" s="276"/>
      <c r="R58" s="86"/>
    </row>
    <row r="59" spans="2:18" s="83" customFormat="1" ht="21" customHeight="1">
      <c r="B59" s="84"/>
      <c r="D59" s="85" t="s">
        <v>1617</v>
      </c>
      <c r="N59" s="275">
        <f>ROUNDUP($N$93,0)</f>
        <v>0</v>
      </c>
      <c r="O59" s="276"/>
      <c r="P59" s="276"/>
      <c r="Q59" s="276"/>
      <c r="R59" s="86"/>
    </row>
    <row r="60" spans="2:18" s="83" customFormat="1" ht="21" customHeight="1">
      <c r="B60" s="84"/>
      <c r="D60" s="85" t="s">
        <v>1618</v>
      </c>
      <c r="N60" s="275">
        <f>ROUNDUP($N$95,0)</f>
        <v>0</v>
      </c>
      <c r="O60" s="276"/>
      <c r="P60" s="276"/>
      <c r="Q60" s="276"/>
      <c r="R60" s="86"/>
    </row>
    <row r="61" spans="2:18" s="83" customFormat="1" ht="21" customHeight="1">
      <c r="B61" s="84"/>
      <c r="D61" s="85" t="s">
        <v>1619</v>
      </c>
      <c r="N61" s="275">
        <f>ROUNDUP($N$97,0)</f>
        <v>0</v>
      </c>
      <c r="O61" s="276"/>
      <c r="P61" s="276"/>
      <c r="Q61" s="276"/>
      <c r="R61" s="86"/>
    </row>
    <row r="62" spans="2:18" s="6" customFormat="1" ht="22.5" customHeight="1">
      <c r="B62" s="21"/>
      <c r="R62" s="24"/>
    </row>
    <row r="63" spans="2:18" s="6" customFormat="1" ht="7.5" customHeight="1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7"/>
    </row>
    <row r="67" spans="2:19" s="6" customFormat="1" ht="7.5" customHeight="1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21"/>
    </row>
    <row r="68" spans="2:19" s="6" customFormat="1" ht="37.5" customHeight="1">
      <c r="B68" s="21"/>
      <c r="C68" s="235" t="s">
        <v>239</v>
      </c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1"/>
    </row>
    <row r="69" spans="2:19" s="6" customFormat="1" ht="7.5" customHeight="1">
      <c r="B69" s="21"/>
      <c r="S69" s="21"/>
    </row>
    <row r="70" spans="2:19" s="6" customFormat="1" ht="30.75" customHeight="1">
      <c r="B70" s="21"/>
      <c r="C70" s="17" t="s">
        <v>18</v>
      </c>
      <c r="F70" s="271" t="str">
        <f>$F$6</f>
        <v>ZATEPELNÍ VOŠ a SPŠ, RYCHNOV NAD KNĚŽNOU, U STADIONU 1166 (DM JAVORNICKÁ),
[STAVEBNÍ ÚPRAVY - ZATEPLENÍ OBVODOVÉHO PLÁŠTĚ DOMOVA MLÁDEŽE, JAVORNICKÁ ULICE č.p 1209]</v>
      </c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S70" s="21"/>
    </row>
    <row r="71" spans="2:19" s="6" customFormat="1" ht="37.5" customHeight="1">
      <c r="B71" s="21"/>
      <c r="C71" s="41" t="s">
        <v>98</v>
      </c>
      <c r="F71" s="237" t="str">
        <f>$F$7</f>
        <v>2 - Vedlejší a ostatní náklady</v>
      </c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S71" s="21"/>
    </row>
    <row r="72" spans="2:19" s="6" customFormat="1" ht="7.5" customHeight="1">
      <c r="B72" s="21"/>
      <c r="S72" s="21"/>
    </row>
    <row r="73" spans="2:19" s="6" customFormat="1" ht="18.75" customHeight="1">
      <c r="B73" s="21"/>
      <c r="C73" s="17" t="s">
        <v>21</v>
      </c>
      <c r="F73" s="15" t="str">
        <f>$F$10</f>
        <v>Rychnov nad Kněžnou</v>
      </c>
      <c r="K73" s="17" t="s">
        <v>23</v>
      </c>
      <c r="M73" s="272" t="str">
        <f>IF($O$10="","",$O$10)</f>
        <v>11.04.2014</v>
      </c>
      <c r="N73" s="236"/>
      <c r="O73" s="236"/>
      <c r="P73" s="236"/>
      <c r="S73" s="21"/>
    </row>
    <row r="74" spans="2:19" s="6" customFormat="1" ht="7.5" customHeight="1">
      <c r="B74" s="21"/>
      <c r="S74" s="21"/>
    </row>
    <row r="75" spans="2:19" s="6" customFormat="1" ht="15.75" customHeight="1">
      <c r="B75" s="21"/>
      <c r="C75" s="17" t="s">
        <v>27</v>
      </c>
      <c r="F75" s="15" t="str">
        <f>$E$13</f>
        <v>VOŠ a SPŠ, U stadionu 1166, 516 01 Rychnov nad Kněžnou</v>
      </c>
      <c r="K75" s="17" t="s">
        <v>33</v>
      </c>
      <c r="M75" s="238" t="str">
        <f>$E$19</f>
        <v>ing. Oldřich Barvíř, Hradec Králové</v>
      </c>
      <c r="N75" s="236"/>
      <c r="O75" s="236"/>
      <c r="P75" s="236"/>
      <c r="Q75" s="236"/>
      <c r="S75" s="21"/>
    </row>
    <row r="76" spans="2:19" s="6" customFormat="1" ht="15" customHeight="1">
      <c r="B76" s="21"/>
      <c r="C76" s="17" t="s">
        <v>31</v>
      </c>
      <c r="F76" s="15" t="str">
        <f>IF($E$16="","",$E$16)</f>
        <v>Vyplň údaj</v>
      </c>
      <c r="S76" s="21"/>
    </row>
    <row r="77" spans="2:19" s="6" customFormat="1" ht="11.25" customHeight="1">
      <c r="B77" s="21"/>
      <c r="S77" s="21"/>
    </row>
    <row r="78" spans="2:27" s="87" customFormat="1" ht="30" customHeight="1">
      <c r="B78" s="88"/>
      <c r="C78" s="89" t="s">
        <v>240</v>
      </c>
      <c r="D78" s="90" t="s">
        <v>54</v>
      </c>
      <c r="E78" s="90" t="s">
        <v>50</v>
      </c>
      <c r="F78" s="273" t="s">
        <v>241</v>
      </c>
      <c r="G78" s="274"/>
      <c r="H78" s="274"/>
      <c r="I78" s="274"/>
      <c r="J78" s="90" t="s">
        <v>242</v>
      </c>
      <c r="K78" s="90" t="s">
        <v>243</v>
      </c>
      <c r="L78" s="273" t="s">
        <v>244</v>
      </c>
      <c r="M78" s="274"/>
      <c r="N78" s="273" t="s">
        <v>245</v>
      </c>
      <c r="O78" s="274"/>
      <c r="P78" s="274"/>
      <c r="Q78" s="274"/>
      <c r="R78" s="91" t="s">
        <v>246</v>
      </c>
      <c r="S78" s="88"/>
      <c r="T78" s="49" t="s">
        <v>247</v>
      </c>
      <c r="U78" s="50" t="s">
        <v>38</v>
      </c>
      <c r="V78" s="50" t="s">
        <v>248</v>
      </c>
      <c r="W78" s="50" t="s">
        <v>249</v>
      </c>
      <c r="X78" s="50" t="s">
        <v>250</v>
      </c>
      <c r="Y78" s="50" t="s">
        <v>251</v>
      </c>
      <c r="Z78" s="50" t="s">
        <v>252</v>
      </c>
      <c r="AA78" s="51" t="s">
        <v>253</v>
      </c>
    </row>
    <row r="79" spans="2:63" s="6" customFormat="1" ht="30" customHeight="1">
      <c r="B79" s="21"/>
      <c r="C79" s="54" t="s">
        <v>208</v>
      </c>
      <c r="N79" s="255">
        <f>$BK$79</f>
        <v>0</v>
      </c>
      <c r="O79" s="236"/>
      <c r="P79" s="236"/>
      <c r="Q79" s="236"/>
      <c r="S79" s="21"/>
      <c r="T79" s="53"/>
      <c r="U79" s="45"/>
      <c r="V79" s="45"/>
      <c r="W79" s="92">
        <f>$W$80</f>
        <v>0</v>
      </c>
      <c r="X79" s="45"/>
      <c r="Y79" s="92">
        <f>$Y$80</f>
        <v>0</v>
      </c>
      <c r="Z79" s="45"/>
      <c r="AA79" s="93">
        <f>$AA$80</f>
        <v>0</v>
      </c>
      <c r="AT79" s="6" t="s">
        <v>68</v>
      </c>
      <c r="AU79" s="6" t="s">
        <v>209</v>
      </c>
      <c r="BK79" s="94">
        <f>$BK$80</f>
        <v>0</v>
      </c>
    </row>
    <row r="80" spans="2:63" s="95" customFormat="1" ht="37.5" customHeight="1">
      <c r="B80" s="96"/>
      <c r="D80" s="97" t="s">
        <v>1610</v>
      </c>
      <c r="N80" s="256">
        <f>$BK$80</f>
        <v>0</v>
      </c>
      <c r="O80" s="253"/>
      <c r="P80" s="253"/>
      <c r="Q80" s="253"/>
      <c r="S80" s="96"/>
      <c r="T80" s="99"/>
      <c r="W80" s="100">
        <f>$W$81+$W$83+$W$85+$W$87+$W$89+$W$91+$W$93+$W$95+$W$97</f>
        <v>0</v>
      </c>
      <c r="Y80" s="100">
        <f>$Y$81+$Y$83+$Y$85+$Y$87+$Y$89+$Y$91+$Y$93+$Y$95+$Y$97</f>
        <v>0</v>
      </c>
      <c r="AA80" s="101">
        <f>$AA$81+$AA$83+$AA$85+$AA$87+$AA$89+$AA$91+$AA$93+$AA$95+$AA$97</f>
        <v>0</v>
      </c>
      <c r="AR80" s="98" t="s">
        <v>278</v>
      </c>
      <c r="AT80" s="98" t="s">
        <v>68</v>
      </c>
      <c r="AU80" s="98" t="s">
        <v>69</v>
      </c>
      <c r="AY80" s="98" t="s">
        <v>254</v>
      </c>
      <c r="BK80" s="102">
        <f>$BK$81+$BK$83+$BK$85+$BK$87+$BK$89+$BK$91+$BK$93+$BK$95+$BK$97</f>
        <v>0</v>
      </c>
    </row>
    <row r="81" spans="2:63" s="95" customFormat="1" ht="21" customHeight="1">
      <c r="B81" s="96"/>
      <c r="D81" s="103" t="s">
        <v>1611</v>
      </c>
      <c r="N81" s="252">
        <f>$BK$81</f>
        <v>0</v>
      </c>
      <c r="O81" s="253"/>
      <c r="P81" s="253"/>
      <c r="Q81" s="253"/>
      <c r="S81" s="96"/>
      <c r="T81" s="99"/>
      <c r="W81" s="100">
        <f>$W$82</f>
        <v>0</v>
      </c>
      <c r="Y81" s="100">
        <f>$Y$82</f>
        <v>0</v>
      </c>
      <c r="AA81" s="101">
        <f>$AA$82</f>
        <v>0</v>
      </c>
      <c r="AR81" s="98" t="s">
        <v>278</v>
      </c>
      <c r="AT81" s="98" t="s">
        <v>68</v>
      </c>
      <c r="AU81" s="98" t="s">
        <v>9</v>
      </c>
      <c r="AY81" s="98" t="s">
        <v>254</v>
      </c>
      <c r="BK81" s="102">
        <f>$BK$82</f>
        <v>0</v>
      </c>
    </row>
    <row r="82" spans="2:65" s="6" customFormat="1" ht="15.75" customHeight="1">
      <c r="B82" s="21"/>
      <c r="C82" s="104" t="s">
        <v>9</v>
      </c>
      <c r="D82" s="104" t="s">
        <v>255</v>
      </c>
      <c r="E82" s="105" t="s">
        <v>1620</v>
      </c>
      <c r="F82" s="257" t="s">
        <v>1621</v>
      </c>
      <c r="G82" s="258"/>
      <c r="H82" s="258"/>
      <c r="I82" s="258"/>
      <c r="J82" s="107" t="s">
        <v>1622</v>
      </c>
      <c r="K82" s="108">
        <v>1</v>
      </c>
      <c r="L82" s="259"/>
      <c r="M82" s="258"/>
      <c r="N82" s="260">
        <f>ROUND($L$82*$K$82,0)</f>
        <v>0</v>
      </c>
      <c r="O82" s="258"/>
      <c r="P82" s="258"/>
      <c r="Q82" s="258"/>
      <c r="R82" s="106" t="s">
        <v>259</v>
      </c>
      <c r="S82" s="21"/>
      <c r="T82" s="109"/>
      <c r="U82" s="110" t="s">
        <v>39</v>
      </c>
      <c r="X82" s="111">
        <v>0</v>
      </c>
      <c r="Y82" s="111">
        <f>$X$82*$K$82</f>
        <v>0</v>
      </c>
      <c r="Z82" s="111">
        <v>0</v>
      </c>
      <c r="AA82" s="112">
        <f>$Z$82*$K$82</f>
        <v>0</v>
      </c>
      <c r="AR82" s="73" t="s">
        <v>1623</v>
      </c>
      <c r="AT82" s="73" t="s">
        <v>255</v>
      </c>
      <c r="AU82" s="73" t="s">
        <v>77</v>
      </c>
      <c r="AY82" s="6" t="s">
        <v>254</v>
      </c>
      <c r="BE82" s="113">
        <f>IF($U$82="základní",$N$82,0)</f>
        <v>0</v>
      </c>
      <c r="BF82" s="113">
        <f>IF($U$82="snížená",$N$82,0)</f>
        <v>0</v>
      </c>
      <c r="BG82" s="113">
        <f>IF($U$82="zákl. přenesená",$N$82,0)</f>
        <v>0</v>
      </c>
      <c r="BH82" s="113">
        <f>IF($U$82="sníž. přenesená",$N$82,0)</f>
        <v>0</v>
      </c>
      <c r="BI82" s="113">
        <f>IF($U$82="nulová",$N$82,0)</f>
        <v>0</v>
      </c>
      <c r="BJ82" s="73" t="s">
        <v>9</v>
      </c>
      <c r="BK82" s="113">
        <f>ROUND($L$82*$K$82,0)</f>
        <v>0</v>
      </c>
      <c r="BL82" s="73" t="s">
        <v>1623</v>
      </c>
      <c r="BM82" s="73" t="s">
        <v>1624</v>
      </c>
    </row>
    <row r="83" spans="2:63" s="95" customFormat="1" ht="30.75" customHeight="1">
      <c r="B83" s="96"/>
      <c r="D83" s="103" t="s">
        <v>1612</v>
      </c>
      <c r="N83" s="252">
        <f>$BK$83</f>
        <v>0</v>
      </c>
      <c r="O83" s="253"/>
      <c r="P83" s="253"/>
      <c r="Q83" s="253"/>
      <c r="S83" s="96"/>
      <c r="T83" s="99"/>
      <c r="W83" s="100">
        <f>$W$84</f>
        <v>0</v>
      </c>
      <c r="Y83" s="100">
        <f>$Y$84</f>
        <v>0</v>
      </c>
      <c r="AA83" s="101">
        <f>$AA$84</f>
        <v>0</v>
      </c>
      <c r="AR83" s="98" t="s">
        <v>278</v>
      </c>
      <c r="AT83" s="98" t="s">
        <v>68</v>
      </c>
      <c r="AU83" s="98" t="s">
        <v>9</v>
      </c>
      <c r="AY83" s="98" t="s">
        <v>254</v>
      </c>
      <c r="BK83" s="102">
        <f>$BK$84</f>
        <v>0</v>
      </c>
    </row>
    <row r="84" spans="2:65" s="6" customFormat="1" ht="15.75" customHeight="1">
      <c r="B84" s="21"/>
      <c r="C84" s="107" t="s">
        <v>77</v>
      </c>
      <c r="D84" s="107" t="s">
        <v>255</v>
      </c>
      <c r="E84" s="105" t="s">
        <v>1625</v>
      </c>
      <c r="F84" s="257" t="s">
        <v>1626</v>
      </c>
      <c r="G84" s="258"/>
      <c r="H84" s="258"/>
      <c r="I84" s="258"/>
      <c r="J84" s="107" t="s">
        <v>1622</v>
      </c>
      <c r="K84" s="108">
        <v>1</v>
      </c>
      <c r="L84" s="259"/>
      <c r="M84" s="258"/>
      <c r="N84" s="260">
        <f>ROUND($L$84*$K$84,0)</f>
        <v>0</v>
      </c>
      <c r="O84" s="258"/>
      <c r="P84" s="258"/>
      <c r="Q84" s="258"/>
      <c r="R84" s="106" t="s">
        <v>259</v>
      </c>
      <c r="S84" s="21"/>
      <c r="T84" s="109"/>
      <c r="U84" s="110" t="s">
        <v>39</v>
      </c>
      <c r="X84" s="111">
        <v>0</v>
      </c>
      <c r="Y84" s="111">
        <f>$X$84*$K$84</f>
        <v>0</v>
      </c>
      <c r="Z84" s="111">
        <v>0</v>
      </c>
      <c r="AA84" s="112">
        <f>$Z$84*$K$84</f>
        <v>0</v>
      </c>
      <c r="AR84" s="73" t="s">
        <v>1623</v>
      </c>
      <c r="AT84" s="73" t="s">
        <v>255</v>
      </c>
      <c r="AU84" s="73" t="s">
        <v>77</v>
      </c>
      <c r="AY84" s="73" t="s">
        <v>254</v>
      </c>
      <c r="BE84" s="113">
        <f>IF($U$84="základní",$N$84,0)</f>
        <v>0</v>
      </c>
      <c r="BF84" s="113">
        <f>IF($U$84="snížená",$N$84,0)</f>
        <v>0</v>
      </c>
      <c r="BG84" s="113">
        <f>IF($U$84="zákl. přenesená",$N$84,0)</f>
        <v>0</v>
      </c>
      <c r="BH84" s="113">
        <f>IF($U$84="sníž. přenesená",$N$84,0)</f>
        <v>0</v>
      </c>
      <c r="BI84" s="113">
        <f>IF($U$84="nulová",$N$84,0)</f>
        <v>0</v>
      </c>
      <c r="BJ84" s="73" t="s">
        <v>9</v>
      </c>
      <c r="BK84" s="113">
        <f>ROUND($L$84*$K$84,0)</f>
        <v>0</v>
      </c>
      <c r="BL84" s="73" t="s">
        <v>1623</v>
      </c>
      <c r="BM84" s="73" t="s">
        <v>1627</v>
      </c>
    </row>
    <row r="85" spans="2:63" s="95" customFormat="1" ht="30.75" customHeight="1">
      <c r="B85" s="96"/>
      <c r="D85" s="103" t="s">
        <v>1613</v>
      </c>
      <c r="N85" s="252">
        <f>$BK$85</f>
        <v>0</v>
      </c>
      <c r="O85" s="253"/>
      <c r="P85" s="253"/>
      <c r="Q85" s="253"/>
      <c r="S85" s="96"/>
      <c r="T85" s="99"/>
      <c r="W85" s="100">
        <f>$W$86</f>
        <v>0</v>
      </c>
      <c r="Y85" s="100">
        <f>$Y$86</f>
        <v>0</v>
      </c>
      <c r="AA85" s="101">
        <f>$AA$86</f>
        <v>0</v>
      </c>
      <c r="AR85" s="98" t="s">
        <v>278</v>
      </c>
      <c r="AT85" s="98" t="s">
        <v>68</v>
      </c>
      <c r="AU85" s="98" t="s">
        <v>9</v>
      </c>
      <c r="AY85" s="98" t="s">
        <v>254</v>
      </c>
      <c r="BK85" s="102">
        <f>$BK$86</f>
        <v>0</v>
      </c>
    </row>
    <row r="86" spans="2:65" s="6" customFormat="1" ht="15.75" customHeight="1">
      <c r="B86" s="21"/>
      <c r="C86" s="107" t="s">
        <v>265</v>
      </c>
      <c r="D86" s="107" t="s">
        <v>255</v>
      </c>
      <c r="E86" s="105" t="s">
        <v>1628</v>
      </c>
      <c r="F86" s="257" t="s">
        <v>1629</v>
      </c>
      <c r="G86" s="258"/>
      <c r="H86" s="258"/>
      <c r="I86" s="258"/>
      <c r="J86" s="107" t="s">
        <v>1622</v>
      </c>
      <c r="K86" s="108">
        <v>1</v>
      </c>
      <c r="L86" s="259"/>
      <c r="M86" s="258"/>
      <c r="N86" s="260">
        <f>ROUND($L$86*$K$86,0)</f>
        <v>0</v>
      </c>
      <c r="O86" s="258"/>
      <c r="P86" s="258"/>
      <c r="Q86" s="258"/>
      <c r="R86" s="106" t="s">
        <v>259</v>
      </c>
      <c r="S86" s="21"/>
      <c r="T86" s="109"/>
      <c r="U86" s="110" t="s">
        <v>39</v>
      </c>
      <c r="X86" s="111">
        <v>0</v>
      </c>
      <c r="Y86" s="111">
        <f>$X$86*$K$86</f>
        <v>0</v>
      </c>
      <c r="Z86" s="111">
        <v>0</v>
      </c>
      <c r="AA86" s="112">
        <f>$Z$86*$K$86</f>
        <v>0</v>
      </c>
      <c r="AR86" s="73" t="s">
        <v>1623</v>
      </c>
      <c r="AT86" s="73" t="s">
        <v>255</v>
      </c>
      <c r="AU86" s="73" t="s">
        <v>77</v>
      </c>
      <c r="AY86" s="73" t="s">
        <v>254</v>
      </c>
      <c r="BE86" s="113">
        <f>IF($U$86="základní",$N$86,0)</f>
        <v>0</v>
      </c>
      <c r="BF86" s="113">
        <f>IF($U$86="snížená",$N$86,0)</f>
        <v>0</v>
      </c>
      <c r="BG86" s="113">
        <f>IF($U$86="zákl. přenesená",$N$86,0)</f>
        <v>0</v>
      </c>
      <c r="BH86" s="113">
        <f>IF($U$86="sníž. přenesená",$N$86,0)</f>
        <v>0</v>
      </c>
      <c r="BI86" s="113">
        <f>IF($U$86="nulová",$N$86,0)</f>
        <v>0</v>
      </c>
      <c r="BJ86" s="73" t="s">
        <v>9</v>
      </c>
      <c r="BK86" s="113">
        <f>ROUND($L$86*$K$86,0)</f>
        <v>0</v>
      </c>
      <c r="BL86" s="73" t="s">
        <v>1623</v>
      </c>
      <c r="BM86" s="73" t="s">
        <v>1630</v>
      </c>
    </row>
    <row r="87" spans="2:63" s="95" customFormat="1" ht="30.75" customHeight="1">
      <c r="B87" s="96"/>
      <c r="D87" s="103" t="s">
        <v>1614</v>
      </c>
      <c r="N87" s="252">
        <f>$BK$87</f>
        <v>0</v>
      </c>
      <c r="O87" s="253"/>
      <c r="P87" s="253"/>
      <c r="Q87" s="253"/>
      <c r="S87" s="96"/>
      <c r="T87" s="99"/>
      <c r="W87" s="100">
        <f>$W$88</f>
        <v>0</v>
      </c>
      <c r="Y87" s="100">
        <f>$Y$88</f>
        <v>0</v>
      </c>
      <c r="AA87" s="101">
        <f>$AA$88</f>
        <v>0</v>
      </c>
      <c r="AR87" s="98" t="s">
        <v>278</v>
      </c>
      <c r="AT87" s="98" t="s">
        <v>68</v>
      </c>
      <c r="AU87" s="98" t="s">
        <v>9</v>
      </c>
      <c r="AY87" s="98" t="s">
        <v>254</v>
      </c>
      <c r="BK87" s="102">
        <f>$BK$88</f>
        <v>0</v>
      </c>
    </row>
    <row r="88" spans="2:65" s="6" customFormat="1" ht="15.75" customHeight="1">
      <c r="B88" s="21"/>
      <c r="C88" s="107" t="s">
        <v>260</v>
      </c>
      <c r="D88" s="107" t="s">
        <v>255</v>
      </c>
      <c r="E88" s="105" t="s">
        <v>1631</v>
      </c>
      <c r="F88" s="257" t="s">
        <v>1632</v>
      </c>
      <c r="G88" s="258"/>
      <c r="H88" s="258"/>
      <c r="I88" s="258"/>
      <c r="J88" s="107" t="s">
        <v>1622</v>
      </c>
      <c r="K88" s="108">
        <v>1</v>
      </c>
      <c r="L88" s="259"/>
      <c r="M88" s="258"/>
      <c r="N88" s="260">
        <f>ROUND($L$88*$K$88,0)</f>
        <v>0</v>
      </c>
      <c r="O88" s="258"/>
      <c r="P88" s="258"/>
      <c r="Q88" s="258"/>
      <c r="R88" s="106" t="s">
        <v>259</v>
      </c>
      <c r="S88" s="21"/>
      <c r="T88" s="109"/>
      <c r="U88" s="110" t="s">
        <v>39</v>
      </c>
      <c r="X88" s="111">
        <v>0</v>
      </c>
      <c r="Y88" s="111">
        <f>$X$88*$K$88</f>
        <v>0</v>
      </c>
      <c r="Z88" s="111">
        <v>0</v>
      </c>
      <c r="AA88" s="112">
        <f>$Z$88*$K$88</f>
        <v>0</v>
      </c>
      <c r="AR88" s="73" t="s">
        <v>1623</v>
      </c>
      <c r="AT88" s="73" t="s">
        <v>255</v>
      </c>
      <c r="AU88" s="73" t="s">
        <v>77</v>
      </c>
      <c r="AY88" s="73" t="s">
        <v>254</v>
      </c>
      <c r="BE88" s="113">
        <f>IF($U$88="základní",$N$88,0)</f>
        <v>0</v>
      </c>
      <c r="BF88" s="113">
        <f>IF($U$88="snížená",$N$88,0)</f>
        <v>0</v>
      </c>
      <c r="BG88" s="113">
        <f>IF($U$88="zákl. přenesená",$N$88,0)</f>
        <v>0</v>
      </c>
      <c r="BH88" s="113">
        <f>IF($U$88="sníž. přenesená",$N$88,0)</f>
        <v>0</v>
      </c>
      <c r="BI88" s="113">
        <f>IF($U$88="nulová",$N$88,0)</f>
        <v>0</v>
      </c>
      <c r="BJ88" s="73" t="s">
        <v>9</v>
      </c>
      <c r="BK88" s="113">
        <f>ROUND($L$88*$K$88,0)</f>
        <v>0</v>
      </c>
      <c r="BL88" s="73" t="s">
        <v>1623</v>
      </c>
      <c r="BM88" s="73" t="s">
        <v>1633</v>
      </c>
    </row>
    <row r="89" spans="2:63" s="95" customFormat="1" ht="30.75" customHeight="1">
      <c r="B89" s="96"/>
      <c r="D89" s="103" t="s">
        <v>1615</v>
      </c>
      <c r="N89" s="252">
        <f>$BK$89</f>
        <v>0</v>
      </c>
      <c r="O89" s="253"/>
      <c r="P89" s="253"/>
      <c r="Q89" s="253"/>
      <c r="S89" s="96"/>
      <c r="T89" s="99"/>
      <c r="W89" s="100">
        <f>$W$90</f>
        <v>0</v>
      </c>
      <c r="Y89" s="100">
        <f>$Y$90</f>
        <v>0</v>
      </c>
      <c r="AA89" s="101">
        <f>$AA$90</f>
        <v>0</v>
      </c>
      <c r="AR89" s="98" t="s">
        <v>278</v>
      </c>
      <c r="AT89" s="98" t="s">
        <v>68</v>
      </c>
      <c r="AU89" s="98" t="s">
        <v>9</v>
      </c>
      <c r="AY89" s="98" t="s">
        <v>254</v>
      </c>
      <c r="BK89" s="102">
        <f>$BK$90</f>
        <v>0</v>
      </c>
    </row>
    <row r="90" spans="2:65" s="6" customFormat="1" ht="15.75" customHeight="1">
      <c r="B90" s="21"/>
      <c r="C90" s="107" t="s">
        <v>278</v>
      </c>
      <c r="D90" s="107" t="s">
        <v>255</v>
      </c>
      <c r="E90" s="105" t="s">
        <v>1634</v>
      </c>
      <c r="F90" s="257" t="s">
        <v>1635</v>
      </c>
      <c r="G90" s="258"/>
      <c r="H90" s="258"/>
      <c r="I90" s="258"/>
      <c r="J90" s="107" t="s">
        <v>1622</v>
      </c>
      <c r="K90" s="108">
        <v>1</v>
      </c>
      <c r="L90" s="259"/>
      <c r="M90" s="258"/>
      <c r="N90" s="260">
        <f>ROUND($L$90*$K$90,0)</f>
        <v>0</v>
      </c>
      <c r="O90" s="258"/>
      <c r="P90" s="258"/>
      <c r="Q90" s="258"/>
      <c r="R90" s="106" t="s">
        <v>259</v>
      </c>
      <c r="S90" s="21"/>
      <c r="T90" s="109"/>
      <c r="U90" s="110" t="s">
        <v>39</v>
      </c>
      <c r="X90" s="111">
        <v>0</v>
      </c>
      <c r="Y90" s="111">
        <f>$X$90*$K$90</f>
        <v>0</v>
      </c>
      <c r="Z90" s="111">
        <v>0</v>
      </c>
      <c r="AA90" s="112">
        <f>$Z$90*$K$90</f>
        <v>0</v>
      </c>
      <c r="AR90" s="73" t="s">
        <v>1623</v>
      </c>
      <c r="AT90" s="73" t="s">
        <v>255</v>
      </c>
      <c r="AU90" s="73" t="s">
        <v>77</v>
      </c>
      <c r="AY90" s="73" t="s">
        <v>254</v>
      </c>
      <c r="BE90" s="113">
        <f>IF($U$90="základní",$N$90,0)</f>
        <v>0</v>
      </c>
      <c r="BF90" s="113">
        <f>IF($U$90="snížená",$N$90,0)</f>
        <v>0</v>
      </c>
      <c r="BG90" s="113">
        <f>IF($U$90="zákl. přenesená",$N$90,0)</f>
        <v>0</v>
      </c>
      <c r="BH90" s="113">
        <f>IF($U$90="sníž. přenesená",$N$90,0)</f>
        <v>0</v>
      </c>
      <c r="BI90" s="113">
        <f>IF($U$90="nulová",$N$90,0)</f>
        <v>0</v>
      </c>
      <c r="BJ90" s="73" t="s">
        <v>9</v>
      </c>
      <c r="BK90" s="113">
        <f>ROUND($L$90*$K$90,0)</f>
        <v>0</v>
      </c>
      <c r="BL90" s="73" t="s">
        <v>1623</v>
      </c>
      <c r="BM90" s="73" t="s">
        <v>1636</v>
      </c>
    </row>
    <row r="91" spans="2:63" s="95" customFormat="1" ht="30.75" customHeight="1">
      <c r="B91" s="96"/>
      <c r="D91" s="103" t="s">
        <v>1616</v>
      </c>
      <c r="N91" s="252">
        <f>$BK$91</f>
        <v>0</v>
      </c>
      <c r="O91" s="253"/>
      <c r="P91" s="253"/>
      <c r="Q91" s="253"/>
      <c r="S91" s="96"/>
      <c r="T91" s="99"/>
      <c r="W91" s="100">
        <f>$W$92</f>
        <v>0</v>
      </c>
      <c r="Y91" s="100">
        <f>$Y$92</f>
        <v>0</v>
      </c>
      <c r="AA91" s="101">
        <f>$AA$92</f>
        <v>0</v>
      </c>
      <c r="AR91" s="98" t="s">
        <v>278</v>
      </c>
      <c r="AT91" s="98" t="s">
        <v>68</v>
      </c>
      <c r="AU91" s="98" t="s">
        <v>9</v>
      </c>
      <c r="AY91" s="98" t="s">
        <v>254</v>
      </c>
      <c r="BK91" s="102">
        <f>$BK$92</f>
        <v>0</v>
      </c>
    </row>
    <row r="92" spans="2:65" s="6" customFormat="1" ht="15.75" customHeight="1">
      <c r="B92" s="21"/>
      <c r="C92" s="107" t="s">
        <v>284</v>
      </c>
      <c r="D92" s="107" t="s">
        <v>255</v>
      </c>
      <c r="E92" s="105" t="s">
        <v>1637</v>
      </c>
      <c r="F92" s="257" t="s">
        <v>1638</v>
      </c>
      <c r="G92" s="258"/>
      <c r="H92" s="258"/>
      <c r="I92" s="258"/>
      <c r="J92" s="107" t="s">
        <v>1622</v>
      </c>
      <c r="K92" s="108">
        <v>1</v>
      </c>
      <c r="L92" s="259"/>
      <c r="M92" s="258"/>
      <c r="N92" s="260">
        <f>ROUND($L$92*$K$92,0)</f>
        <v>0</v>
      </c>
      <c r="O92" s="258"/>
      <c r="P92" s="258"/>
      <c r="Q92" s="258"/>
      <c r="R92" s="106" t="s">
        <v>259</v>
      </c>
      <c r="S92" s="21"/>
      <c r="T92" s="109"/>
      <c r="U92" s="110" t="s">
        <v>39</v>
      </c>
      <c r="X92" s="111">
        <v>0</v>
      </c>
      <c r="Y92" s="111">
        <f>$X$92*$K$92</f>
        <v>0</v>
      </c>
      <c r="Z92" s="111">
        <v>0</v>
      </c>
      <c r="AA92" s="112">
        <f>$Z$92*$K$92</f>
        <v>0</v>
      </c>
      <c r="AR92" s="73" t="s">
        <v>1623</v>
      </c>
      <c r="AT92" s="73" t="s">
        <v>255</v>
      </c>
      <c r="AU92" s="73" t="s">
        <v>77</v>
      </c>
      <c r="AY92" s="73" t="s">
        <v>254</v>
      </c>
      <c r="BE92" s="113">
        <f>IF($U$92="základní",$N$92,0)</f>
        <v>0</v>
      </c>
      <c r="BF92" s="113">
        <f>IF($U$92="snížená",$N$92,0)</f>
        <v>0</v>
      </c>
      <c r="BG92" s="113">
        <f>IF($U$92="zákl. přenesená",$N$92,0)</f>
        <v>0</v>
      </c>
      <c r="BH92" s="113">
        <f>IF($U$92="sníž. přenesená",$N$92,0)</f>
        <v>0</v>
      </c>
      <c r="BI92" s="113">
        <f>IF($U$92="nulová",$N$92,0)</f>
        <v>0</v>
      </c>
      <c r="BJ92" s="73" t="s">
        <v>9</v>
      </c>
      <c r="BK92" s="113">
        <f>ROUND($L$92*$K$92,0)</f>
        <v>0</v>
      </c>
      <c r="BL92" s="73" t="s">
        <v>1623</v>
      </c>
      <c r="BM92" s="73" t="s">
        <v>1639</v>
      </c>
    </row>
    <row r="93" spans="2:63" s="95" customFormat="1" ht="30.75" customHeight="1">
      <c r="B93" s="96"/>
      <c r="D93" s="103" t="s">
        <v>1617</v>
      </c>
      <c r="N93" s="252">
        <f>$BK$93</f>
        <v>0</v>
      </c>
      <c r="O93" s="253"/>
      <c r="P93" s="253"/>
      <c r="Q93" s="253"/>
      <c r="S93" s="96"/>
      <c r="T93" s="99"/>
      <c r="W93" s="100">
        <f>$W$94</f>
        <v>0</v>
      </c>
      <c r="Y93" s="100">
        <f>$Y$94</f>
        <v>0</v>
      </c>
      <c r="AA93" s="101">
        <f>$AA$94</f>
        <v>0</v>
      </c>
      <c r="AR93" s="98" t="s">
        <v>278</v>
      </c>
      <c r="AT93" s="98" t="s">
        <v>68</v>
      </c>
      <c r="AU93" s="98" t="s">
        <v>9</v>
      </c>
      <c r="AY93" s="98" t="s">
        <v>254</v>
      </c>
      <c r="BK93" s="102">
        <f>$BK$94</f>
        <v>0</v>
      </c>
    </row>
    <row r="94" spans="2:65" s="6" customFormat="1" ht="15.75" customHeight="1">
      <c r="B94" s="21"/>
      <c r="C94" s="107" t="s">
        <v>292</v>
      </c>
      <c r="D94" s="107" t="s">
        <v>255</v>
      </c>
      <c r="E94" s="105" t="s">
        <v>1640</v>
      </c>
      <c r="F94" s="257" t="s">
        <v>1641</v>
      </c>
      <c r="G94" s="258"/>
      <c r="H94" s="258"/>
      <c r="I94" s="258"/>
      <c r="J94" s="107" t="s">
        <v>1622</v>
      </c>
      <c r="K94" s="108">
        <v>1</v>
      </c>
      <c r="L94" s="259"/>
      <c r="M94" s="258"/>
      <c r="N94" s="260">
        <f>ROUND($L$94*$K$94,0)</f>
        <v>0</v>
      </c>
      <c r="O94" s="258"/>
      <c r="P94" s="258"/>
      <c r="Q94" s="258"/>
      <c r="R94" s="106" t="s">
        <v>259</v>
      </c>
      <c r="S94" s="21"/>
      <c r="T94" s="109"/>
      <c r="U94" s="110" t="s">
        <v>39</v>
      </c>
      <c r="X94" s="111">
        <v>0</v>
      </c>
      <c r="Y94" s="111">
        <f>$X$94*$K$94</f>
        <v>0</v>
      </c>
      <c r="Z94" s="111">
        <v>0</v>
      </c>
      <c r="AA94" s="112">
        <f>$Z$94*$K$94</f>
        <v>0</v>
      </c>
      <c r="AR94" s="73" t="s">
        <v>1623</v>
      </c>
      <c r="AT94" s="73" t="s">
        <v>255</v>
      </c>
      <c r="AU94" s="73" t="s">
        <v>77</v>
      </c>
      <c r="AY94" s="73" t="s">
        <v>254</v>
      </c>
      <c r="BE94" s="113">
        <f>IF($U$94="základní",$N$94,0)</f>
        <v>0</v>
      </c>
      <c r="BF94" s="113">
        <f>IF($U$94="snížená",$N$94,0)</f>
        <v>0</v>
      </c>
      <c r="BG94" s="113">
        <f>IF($U$94="zákl. přenesená",$N$94,0)</f>
        <v>0</v>
      </c>
      <c r="BH94" s="113">
        <f>IF($U$94="sníž. přenesená",$N$94,0)</f>
        <v>0</v>
      </c>
      <c r="BI94" s="113">
        <f>IF($U$94="nulová",$N$94,0)</f>
        <v>0</v>
      </c>
      <c r="BJ94" s="73" t="s">
        <v>9</v>
      </c>
      <c r="BK94" s="113">
        <f>ROUND($L$94*$K$94,0)</f>
        <v>0</v>
      </c>
      <c r="BL94" s="73" t="s">
        <v>1623</v>
      </c>
      <c r="BM94" s="73" t="s">
        <v>1642</v>
      </c>
    </row>
    <row r="95" spans="2:63" s="95" customFormat="1" ht="30.75" customHeight="1">
      <c r="B95" s="96"/>
      <c r="D95" s="103" t="s">
        <v>1618</v>
      </c>
      <c r="N95" s="252">
        <f>$BK$95</f>
        <v>0</v>
      </c>
      <c r="O95" s="253"/>
      <c r="P95" s="253"/>
      <c r="Q95" s="253"/>
      <c r="S95" s="96"/>
      <c r="T95" s="99"/>
      <c r="W95" s="100">
        <f>$W$96</f>
        <v>0</v>
      </c>
      <c r="Y95" s="100">
        <f>$Y$96</f>
        <v>0</v>
      </c>
      <c r="AA95" s="101">
        <f>$AA$96</f>
        <v>0</v>
      </c>
      <c r="AR95" s="98" t="s">
        <v>278</v>
      </c>
      <c r="AT95" s="98" t="s">
        <v>68</v>
      </c>
      <c r="AU95" s="98" t="s">
        <v>9</v>
      </c>
      <c r="AY95" s="98" t="s">
        <v>254</v>
      </c>
      <c r="BK95" s="102">
        <f>$BK$96</f>
        <v>0</v>
      </c>
    </row>
    <row r="96" spans="2:65" s="6" customFormat="1" ht="15.75" customHeight="1">
      <c r="B96" s="21"/>
      <c r="C96" s="107" t="s">
        <v>296</v>
      </c>
      <c r="D96" s="107" t="s">
        <v>255</v>
      </c>
      <c r="E96" s="105" t="s">
        <v>1643</v>
      </c>
      <c r="F96" s="257" t="s">
        <v>1644</v>
      </c>
      <c r="G96" s="258"/>
      <c r="H96" s="258"/>
      <c r="I96" s="258"/>
      <c r="J96" s="107" t="s">
        <v>1622</v>
      </c>
      <c r="K96" s="108">
        <v>1</v>
      </c>
      <c r="L96" s="259"/>
      <c r="M96" s="258"/>
      <c r="N96" s="260">
        <f>ROUND($L$96*$K$96,0)</f>
        <v>0</v>
      </c>
      <c r="O96" s="258"/>
      <c r="P96" s="258"/>
      <c r="Q96" s="258"/>
      <c r="R96" s="106" t="s">
        <v>259</v>
      </c>
      <c r="S96" s="21"/>
      <c r="T96" s="109"/>
      <c r="U96" s="110" t="s">
        <v>39</v>
      </c>
      <c r="X96" s="111">
        <v>0</v>
      </c>
      <c r="Y96" s="111">
        <f>$X$96*$K$96</f>
        <v>0</v>
      </c>
      <c r="Z96" s="111">
        <v>0</v>
      </c>
      <c r="AA96" s="112">
        <f>$Z$96*$K$96</f>
        <v>0</v>
      </c>
      <c r="AR96" s="73" t="s">
        <v>1623</v>
      </c>
      <c r="AT96" s="73" t="s">
        <v>255</v>
      </c>
      <c r="AU96" s="73" t="s">
        <v>77</v>
      </c>
      <c r="AY96" s="73" t="s">
        <v>254</v>
      </c>
      <c r="BE96" s="113">
        <f>IF($U$96="základní",$N$96,0)</f>
        <v>0</v>
      </c>
      <c r="BF96" s="113">
        <f>IF($U$96="snížená",$N$96,0)</f>
        <v>0</v>
      </c>
      <c r="BG96" s="113">
        <f>IF($U$96="zákl. přenesená",$N$96,0)</f>
        <v>0</v>
      </c>
      <c r="BH96" s="113">
        <f>IF($U$96="sníž. přenesená",$N$96,0)</f>
        <v>0</v>
      </c>
      <c r="BI96" s="113">
        <f>IF($U$96="nulová",$N$96,0)</f>
        <v>0</v>
      </c>
      <c r="BJ96" s="73" t="s">
        <v>9</v>
      </c>
      <c r="BK96" s="113">
        <f>ROUND($L$96*$K$96,0)</f>
        <v>0</v>
      </c>
      <c r="BL96" s="73" t="s">
        <v>1623</v>
      </c>
      <c r="BM96" s="73" t="s">
        <v>1645</v>
      </c>
    </row>
    <row r="97" spans="2:63" s="95" customFormat="1" ht="30.75" customHeight="1">
      <c r="B97" s="96"/>
      <c r="D97" s="103" t="s">
        <v>1619</v>
      </c>
      <c r="N97" s="252">
        <f>$BK$97</f>
        <v>0</v>
      </c>
      <c r="O97" s="253"/>
      <c r="P97" s="253"/>
      <c r="Q97" s="253"/>
      <c r="S97" s="96"/>
      <c r="T97" s="99"/>
      <c r="W97" s="100">
        <f>$W$98</f>
        <v>0</v>
      </c>
      <c r="Y97" s="100">
        <f>$Y$98</f>
        <v>0</v>
      </c>
      <c r="AA97" s="101">
        <f>$AA$98</f>
        <v>0</v>
      </c>
      <c r="AR97" s="98" t="s">
        <v>278</v>
      </c>
      <c r="AT97" s="98" t="s">
        <v>68</v>
      </c>
      <c r="AU97" s="98" t="s">
        <v>9</v>
      </c>
      <c r="AY97" s="98" t="s">
        <v>254</v>
      </c>
      <c r="BK97" s="102">
        <f>$BK$98</f>
        <v>0</v>
      </c>
    </row>
    <row r="98" spans="2:65" s="6" customFormat="1" ht="15.75" customHeight="1">
      <c r="B98" s="21"/>
      <c r="C98" s="107" t="s">
        <v>300</v>
      </c>
      <c r="D98" s="107" t="s">
        <v>255</v>
      </c>
      <c r="E98" s="105" t="s">
        <v>1646</v>
      </c>
      <c r="F98" s="257" t="s">
        <v>1647</v>
      </c>
      <c r="G98" s="258"/>
      <c r="H98" s="258"/>
      <c r="I98" s="258"/>
      <c r="J98" s="107" t="s">
        <v>1622</v>
      </c>
      <c r="K98" s="108">
        <v>1</v>
      </c>
      <c r="L98" s="259"/>
      <c r="M98" s="258"/>
      <c r="N98" s="260">
        <f>ROUND($L$98*$K$98,0)</f>
        <v>0</v>
      </c>
      <c r="O98" s="258"/>
      <c r="P98" s="258"/>
      <c r="Q98" s="258"/>
      <c r="R98" s="106" t="s">
        <v>259</v>
      </c>
      <c r="S98" s="21"/>
      <c r="T98" s="109"/>
      <c r="U98" s="134" t="s">
        <v>39</v>
      </c>
      <c r="V98" s="135"/>
      <c r="W98" s="135"/>
      <c r="X98" s="136">
        <v>0</v>
      </c>
      <c r="Y98" s="136">
        <f>$X$98*$K$98</f>
        <v>0</v>
      </c>
      <c r="Z98" s="136">
        <v>0</v>
      </c>
      <c r="AA98" s="137">
        <f>$Z$98*$K$98</f>
        <v>0</v>
      </c>
      <c r="AR98" s="73" t="s">
        <v>1623</v>
      </c>
      <c r="AT98" s="73" t="s">
        <v>255</v>
      </c>
      <c r="AU98" s="73" t="s">
        <v>77</v>
      </c>
      <c r="AY98" s="73" t="s">
        <v>254</v>
      </c>
      <c r="BE98" s="113">
        <f>IF($U$98="základní",$N$98,0)</f>
        <v>0</v>
      </c>
      <c r="BF98" s="113">
        <f>IF($U$98="snížená",$N$98,0)</f>
        <v>0</v>
      </c>
      <c r="BG98" s="113">
        <f>IF($U$98="zákl. přenesená",$N$98,0)</f>
        <v>0</v>
      </c>
      <c r="BH98" s="113">
        <f>IF($U$98="sníž. přenesená",$N$98,0)</f>
        <v>0</v>
      </c>
      <c r="BI98" s="113">
        <f>IF($U$98="nulová",$N$98,0)</f>
        <v>0</v>
      </c>
      <c r="BJ98" s="73" t="s">
        <v>9</v>
      </c>
      <c r="BK98" s="113">
        <f>ROUND($L$98*$K$98,0)</f>
        <v>0</v>
      </c>
      <c r="BL98" s="73" t="s">
        <v>1623</v>
      </c>
      <c r="BM98" s="73" t="s">
        <v>1648</v>
      </c>
    </row>
    <row r="99" spans="2:19" s="6" customFormat="1" ht="7.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21"/>
    </row>
    <row r="1130" s="2" customFormat="1" ht="14.25" customHeight="1"/>
  </sheetData>
  <sheetProtection/>
  <mergeCells count="90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C68:R68"/>
    <mergeCell ref="F70:Q70"/>
    <mergeCell ref="F71:Q71"/>
    <mergeCell ref="M73:P73"/>
    <mergeCell ref="M75:Q75"/>
    <mergeCell ref="F78:I78"/>
    <mergeCell ref="L78:M78"/>
    <mergeCell ref="N78:Q78"/>
    <mergeCell ref="N86:Q86"/>
    <mergeCell ref="F88:I88"/>
    <mergeCell ref="L88:M88"/>
    <mergeCell ref="N88:Q88"/>
    <mergeCell ref="F82:I82"/>
    <mergeCell ref="L82:M82"/>
    <mergeCell ref="N82:Q82"/>
    <mergeCell ref="F84:I84"/>
    <mergeCell ref="L84:M84"/>
    <mergeCell ref="N84:Q84"/>
    <mergeCell ref="F96:I96"/>
    <mergeCell ref="L96:M96"/>
    <mergeCell ref="N96:Q96"/>
    <mergeCell ref="F90:I90"/>
    <mergeCell ref="L90:M90"/>
    <mergeCell ref="N90:Q90"/>
    <mergeCell ref="F92:I92"/>
    <mergeCell ref="L92:M92"/>
    <mergeCell ref="N92:Q92"/>
    <mergeCell ref="N91:Q91"/>
    <mergeCell ref="N81:Q81"/>
    <mergeCell ref="N83:Q83"/>
    <mergeCell ref="N85:Q85"/>
    <mergeCell ref="N87:Q87"/>
    <mergeCell ref="N89:Q89"/>
    <mergeCell ref="F94:I94"/>
    <mergeCell ref="L94:M94"/>
    <mergeCell ref="N94:Q94"/>
    <mergeCell ref="F86:I86"/>
    <mergeCell ref="L86:M86"/>
    <mergeCell ref="N93:Q93"/>
    <mergeCell ref="N95:Q95"/>
    <mergeCell ref="N97:Q97"/>
    <mergeCell ref="H1:K1"/>
    <mergeCell ref="S2:AC2"/>
    <mergeCell ref="F98:I98"/>
    <mergeCell ref="L98:M98"/>
    <mergeCell ref="N98:Q98"/>
    <mergeCell ref="N79:Q79"/>
    <mergeCell ref="N80:Q80"/>
  </mergeCells>
  <hyperlinks>
    <hyperlink ref="F1:G1" location="C2" tooltip="Krycí list soupisu" display="1) Krycí list soupisu"/>
    <hyperlink ref="H1:K1" location="C49" tooltip="Rekapitulace" display="2) Rekapitulace"/>
    <hyperlink ref="L1:M1" location="C78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8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tabSelected="1" workbookViewId="0" topLeftCell="A1">
      <selection activeCell="D10" sqref="D10:J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45"/>
      <c r="C2" s="146"/>
      <c r="D2" s="146"/>
      <c r="E2" s="146"/>
      <c r="F2" s="146"/>
      <c r="G2" s="146"/>
      <c r="H2" s="146"/>
      <c r="I2" s="146"/>
      <c r="J2" s="146"/>
      <c r="K2" s="147"/>
    </row>
    <row r="3" spans="2:11" s="150" customFormat="1" ht="45" customHeight="1">
      <c r="B3" s="148"/>
      <c r="C3" s="285" t="s">
        <v>1656</v>
      </c>
      <c r="D3" s="285"/>
      <c r="E3" s="285"/>
      <c r="F3" s="285"/>
      <c r="G3" s="285"/>
      <c r="H3" s="285"/>
      <c r="I3" s="285"/>
      <c r="J3" s="285"/>
      <c r="K3" s="149"/>
    </row>
    <row r="4" spans="2:11" ht="25.5" customHeight="1">
      <c r="B4" s="151"/>
      <c r="C4" s="290" t="s">
        <v>1657</v>
      </c>
      <c r="D4" s="290"/>
      <c r="E4" s="290"/>
      <c r="F4" s="290"/>
      <c r="G4" s="290"/>
      <c r="H4" s="290"/>
      <c r="I4" s="290"/>
      <c r="J4" s="290"/>
      <c r="K4" s="152"/>
    </row>
    <row r="5" spans="2:11" ht="5.25" customHeight="1">
      <c r="B5" s="151"/>
      <c r="C5" s="153"/>
      <c r="D5" s="153"/>
      <c r="E5" s="153"/>
      <c r="F5" s="153"/>
      <c r="G5" s="153"/>
      <c r="H5" s="153"/>
      <c r="I5" s="153"/>
      <c r="J5" s="153"/>
      <c r="K5" s="152"/>
    </row>
    <row r="6" spans="2:11" ht="15" customHeight="1">
      <c r="B6" s="151"/>
      <c r="C6" s="287" t="s">
        <v>1658</v>
      </c>
      <c r="D6" s="287"/>
      <c r="E6" s="287"/>
      <c r="F6" s="287"/>
      <c r="G6" s="287"/>
      <c r="H6" s="287"/>
      <c r="I6" s="287"/>
      <c r="J6" s="287"/>
      <c r="K6" s="152"/>
    </row>
    <row r="7" spans="2:11" ht="15" customHeight="1">
      <c r="B7" s="155"/>
      <c r="C7" s="287" t="s">
        <v>1659</v>
      </c>
      <c r="D7" s="287"/>
      <c r="E7" s="287"/>
      <c r="F7" s="287"/>
      <c r="G7" s="287"/>
      <c r="H7" s="287"/>
      <c r="I7" s="287"/>
      <c r="J7" s="287"/>
      <c r="K7" s="152"/>
    </row>
    <row r="8" spans="2:11" ht="12.75" customHeight="1">
      <c r="B8" s="155"/>
      <c r="C8" s="154"/>
      <c r="D8" s="154"/>
      <c r="E8" s="154"/>
      <c r="F8" s="154"/>
      <c r="G8" s="154"/>
      <c r="H8" s="154"/>
      <c r="I8" s="154"/>
      <c r="J8" s="154"/>
      <c r="K8" s="152"/>
    </row>
    <row r="9" spans="2:11" ht="15" customHeight="1">
      <c r="B9" s="155"/>
      <c r="C9" s="287" t="s">
        <v>1660</v>
      </c>
      <c r="D9" s="287"/>
      <c r="E9" s="287"/>
      <c r="F9" s="287"/>
      <c r="G9" s="287"/>
      <c r="H9" s="287"/>
      <c r="I9" s="287"/>
      <c r="J9" s="287"/>
      <c r="K9" s="152"/>
    </row>
    <row r="10" spans="2:11" ht="15" customHeight="1">
      <c r="B10" s="155"/>
      <c r="C10" s="154"/>
      <c r="D10" s="287" t="s">
        <v>1661</v>
      </c>
      <c r="E10" s="287"/>
      <c r="F10" s="287"/>
      <c r="G10" s="287"/>
      <c r="H10" s="287"/>
      <c r="I10" s="287"/>
      <c r="J10" s="287"/>
      <c r="K10" s="152"/>
    </row>
    <row r="11" spans="2:11" ht="15" customHeight="1">
      <c r="B11" s="155"/>
      <c r="C11" s="156"/>
      <c r="D11" s="287" t="s">
        <v>1662</v>
      </c>
      <c r="E11" s="287"/>
      <c r="F11" s="287"/>
      <c r="G11" s="287"/>
      <c r="H11" s="287"/>
      <c r="I11" s="287"/>
      <c r="J11" s="287"/>
      <c r="K11" s="152"/>
    </row>
    <row r="12" spans="2:11" ht="12.75" customHeight="1">
      <c r="B12" s="155"/>
      <c r="C12" s="156"/>
      <c r="D12" s="156"/>
      <c r="E12" s="156"/>
      <c r="F12" s="156"/>
      <c r="G12" s="156"/>
      <c r="H12" s="156"/>
      <c r="I12" s="156"/>
      <c r="J12" s="156"/>
      <c r="K12" s="152"/>
    </row>
    <row r="13" spans="2:11" ht="15" customHeight="1">
      <c r="B13" s="155"/>
      <c r="C13" s="156"/>
      <c r="D13" s="287" t="s">
        <v>1663</v>
      </c>
      <c r="E13" s="287"/>
      <c r="F13" s="287"/>
      <c r="G13" s="287"/>
      <c r="H13" s="287"/>
      <c r="I13" s="287"/>
      <c r="J13" s="287"/>
      <c r="K13" s="152"/>
    </row>
    <row r="14" spans="2:11" ht="15" customHeight="1">
      <c r="B14" s="155"/>
      <c r="C14" s="156"/>
      <c r="D14" s="287" t="s">
        <v>1664</v>
      </c>
      <c r="E14" s="287"/>
      <c r="F14" s="287"/>
      <c r="G14" s="287"/>
      <c r="H14" s="287"/>
      <c r="I14" s="287"/>
      <c r="J14" s="287"/>
      <c r="K14" s="152"/>
    </row>
    <row r="15" spans="2:11" ht="15" customHeight="1">
      <c r="B15" s="155"/>
      <c r="C15" s="156"/>
      <c r="D15" s="287" t="s">
        <v>1665</v>
      </c>
      <c r="E15" s="287"/>
      <c r="F15" s="287"/>
      <c r="G15" s="287"/>
      <c r="H15" s="287"/>
      <c r="I15" s="287"/>
      <c r="J15" s="287"/>
      <c r="K15" s="152"/>
    </row>
    <row r="16" spans="2:11" ht="15" customHeight="1">
      <c r="B16" s="155"/>
      <c r="C16" s="156"/>
      <c r="D16" s="156"/>
      <c r="E16" s="157" t="s">
        <v>74</v>
      </c>
      <c r="F16" s="287" t="s">
        <v>1666</v>
      </c>
      <c r="G16" s="287"/>
      <c r="H16" s="287"/>
      <c r="I16" s="287"/>
      <c r="J16" s="287"/>
      <c r="K16" s="152"/>
    </row>
    <row r="17" spans="2:11" ht="15" customHeight="1">
      <c r="B17" s="155"/>
      <c r="C17" s="156"/>
      <c r="D17" s="156"/>
      <c r="E17" s="157" t="s">
        <v>1667</v>
      </c>
      <c r="F17" s="287" t="s">
        <v>1668</v>
      </c>
      <c r="G17" s="287"/>
      <c r="H17" s="287"/>
      <c r="I17" s="287"/>
      <c r="J17" s="287"/>
      <c r="K17" s="152"/>
    </row>
    <row r="18" spans="2:11" ht="15" customHeight="1">
      <c r="B18" s="155"/>
      <c r="C18" s="156"/>
      <c r="D18" s="156"/>
      <c r="E18" s="157" t="s">
        <v>1669</v>
      </c>
      <c r="F18" s="287" t="s">
        <v>1670</v>
      </c>
      <c r="G18" s="287"/>
      <c r="H18" s="287"/>
      <c r="I18" s="287"/>
      <c r="J18" s="287"/>
      <c r="K18" s="152"/>
    </row>
    <row r="19" spans="2:11" ht="15" customHeight="1">
      <c r="B19" s="155"/>
      <c r="C19" s="156"/>
      <c r="D19" s="156"/>
      <c r="E19" s="157" t="s">
        <v>1671</v>
      </c>
      <c r="F19" s="287" t="s">
        <v>78</v>
      </c>
      <c r="G19" s="287"/>
      <c r="H19" s="287"/>
      <c r="I19" s="287"/>
      <c r="J19" s="287"/>
      <c r="K19" s="152"/>
    </row>
    <row r="20" spans="2:11" ht="15" customHeight="1">
      <c r="B20" s="155"/>
      <c r="C20" s="156"/>
      <c r="D20" s="156"/>
      <c r="E20" s="157" t="s">
        <v>1672</v>
      </c>
      <c r="F20" s="287" t="s">
        <v>1673</v>
      </c>
      <c r="G20" s="287"/>
      <c r="H20" s="287"/>
      <c r="I20" s="287"/>
      <c r="J20" s="287"/>
      <c r="K20" s="152"/>
    </row>
    <row r="21" spans="2:11" ht="15" customHeight="1">
      <c r="B21" s="155"/>
      <c r="C21" s="156"/>
      <c r="D21" s="156"/>
      <c r="E21" s="157" t="s">
        <v>1674</v>
      </c>
      <c r="F21" s="287" t="s">
        <v>1675</v>
      </c>
      <c r="G21" s="287"/>
      <c r="H21" s="287"/>
      <c r="I21" s="287"/>
      <c r="J21" s="287"/>
      <c r="K21" s="152"/>
    </row>
    <row r="22" spans="2:11" ht="12.75" customHeight="1">
      <c r="B22" s="155"/>
      <c r="C22" s="156"/>
      <c r="D22" s="156"/>
      <c r="E22" s="156"/>
      <c r="F22" s="156"/>
      <c r="G22" s="156"/>
      <c r="H22" s="156"/>
      <c r="I22" s="156"/>
      <c r="J22" s="156"/>
      <c r="K22" s="152"/>
    </row>
    <row r="23" spans="2:11" ht="15" customHeight="1">
      <c r="B23" s="155"/>
      <c r="C23" s="287" t="s">
        <v>1676</v>
      </c>
      <c r="D23" s="287"/>
      <c r="E23" s="287"/>
      <c r="F23" s="287"/>
      <c r="G23" s="287"/>
      <c r="H23" s="287"/>
      <c r="I23" s="287"/>
      <c r="J23" s="287"/>
      <c r="K23" s="152"/>
    </row>
    <row r="24" spans="2:11" ht="15" customHeight="1">
      <c r="B24" s="155"/>
      <c r="C24" s="287" t="s">
        <v>1677</v>
      </c>
      <c r="D24" s="287"/>
      <c r="E24" s="287"/>
      <c r="F24" s="287"/>
      <c r="G24" s="287"/>
      <c r="H24" s="287"/>
      <c r="I24" s="287"/>
      <c r="J24" s="287"/>
      <c r="K24" s="152"/>
    </row>
    <row r="25" spans="2:11" ht="15" customHeight="1">
      <c r="B25" s="155"/>
      <c r="C25" s="154"/>
      <c r="D25" s="287" t="s">
        <v>1678</v>
      </c>
      <c r="E25" s="287"/>
      <c r="F25" s="287"/>
      <c r="G25" s="287"/>
      <c r="H25" s="287"/>
      <c r="I25" s="287"/>
      <c r="J25" s="287"/>
      <c r="K25" s="152"/>
    </row>
    <row r="26" spans="2:11" ht="15" customHeight="1">
      <c r="B26" s="155"/>
      <c r="C26" s="156"/>
      <c r="D26" s="287" t="s">
        <v>1679</v>
      </c>
      <c r="E26" s="287"/>
      <c r="F26" s="287"/>
      <c r="G26" s="287"/>
      <c r="H26" s="287"/>
      <c r="I26" s="287"/>
      <c r="J26" s="287"/>
      <c r="K26" s="152"/>
    </row>
    <row r="27" spans="2:11" ht="12.75" customHeight="1">
      <c r="B27" s="155"/>
      <c r="C27" s="156"/>
      <c r="D27" s="156"/>
      <c r="E27" s="156"/>
      <c r="F27" s="156"/>
      <c r="G27" s="156"/>
      <c r="H27" s="156"/>
      <c r="I27" s="156"/>
      <c r="J27" s="156"/>
      <c r="K27" s="152"/>
    </row>
    <row r="28" spans="2:11" ht="15" customHeight="1">
      <c r="B28" s="155"/>
      <c r="C28" s="156"/>
      <c r="D28" s="287" t="s">
        <v>1680</v>
      </c>
      <c r="E28" s="287"/>
      <c r="F28" s="287"/>
      <c r="G28" s="287"/>
      <c r="H28" s="287"/>
      <c r="I28" s="287"/>
      <c r="J28" s="287"/>
      <c r="K28" s="152"/>
    </row>
    <row r="29" spans="2:11" ht="15" customHeight="1">
      <c r="B29" s="155"/>
      <c r="C29" s="156"/>
      <c r="D29" s="287" t="s">
        <v>1681</v>
      </c>
      <c r="E29" s="287"/>
      <c r="F29" s="287"/>
      <c r="G29" s="287"/>
      <c r="H29" s="287"/>
      <c r="I29" s="287"/>
      <c r="J29" s="287"/>
      <c r="K29" s="152"/>
    </row>
    <row r="30" spans="2:11" ht="12.75" customHeight="1">
      <c r="B30" s="155"/>
      <c r="C30" s="156"/>
      <c r="D30" s="156"/>
      <c r="E30" s="156"/>
      <c r="F30" s="156"/>
      <c r="G30" s="156"/>
      <c r="H30" s="156"/>
      <c r="I30" s="156"/>
      <c r="J30" s="156"/>
      <c r="K30" s="152"/>
    </row>
    <row r="31" spans="2:11" ht="15" customHeight="1">
      <c r="B31" s="155"/>
      <c r="C31" s="156"/>
      <c r="D31" s="287" t="s">
        <v>1682</v>
      </c>
      <c r="E31" s="287"/>
      <c r="F31" s="287"/>
      <c r="G31" s="287"/>
      <c r="H31" s="287"/>
      <c r="I31" s="287"/>
      <c r="J31" s="287"/>
      <c r="K31" s="152"/>
    </row>
    <row r="32" spans="2:11" ht="15" customHeight="1">
      <c r="B32" s="155"/>
      <c r="C32" s="156"/>
      <c r="D32" s="287" t="s">
        <v>1683</v>
      </c>
      <c r="E32" s="287"/>
      <c r="F32" s="287"/>
      <c r="G32" s="287"/>
      <c r="H32" s="287"/>
      <c r="I32" s="287"/>
      <c r="J32" s="287"/>
      <c r="K32" s="152"/>
    </row>
    <row r="33" spans="2:11" ht="15" customHeight="1">
      <c r="B33" s="155"/>
      <c r="C33" s="156"/>
      <c r="D33" s="287" t="s">
        <v>1684</v>
      </c>
      <c r="E33" s="287"/>
      <c r="F33" s="287"/>
      <c r="G33" s="287"/>
      <c r="H33" s="287"/>
      <c r="I33" s="287"/>
      <c r="J33" s="287"/>
      <c r="K33" s="152"/>
    </row>
    <row r="34" spans="2:11" ht="15" customHeight="1">
      <c r="B34" s="155"/>
      <c r="C34" s="156"/>
      <c r="D34" s="154"/>
      <c r="E34" s="158" t="s">
        <v>240</v>
      </c>
      <c r="F34" s="154"/>
      <c r="G34" s="287" t="s">
        <v>1685</v>
      </c>
      <c r="H34" s="287"/>
      <c r="I34" s="287"/>
      <c r="J34" s="287"/>
      <c r="K34" s="152"/>
    </row>
    <row r="35" spans="2:11" ht="15" customHeight="1">
      <c r="B35" s="155"/>
      <c r="C35" s="156"/>
      <c r="D35" s="154"/>
      <c r="E35" s="158" t="s">
        <v>1686</v>
      </c>
      <c r="F35" s="154"/>
      <c r="G35" s="287" t="s">
        <v>1687</v>
      </c>
      <c r="H35" s="287"/>
      <c r="I35" s="287"/>
      <c r="J35" s="287"/>
      <c r="K35" s="152"/>
    </row>
    <row r="36" spans="2:11" ht="15" customHeight="1">
      <c r="B36" s="155"/>
      <c r="C36" s="156"/>
      <c r="D36" s="154"/>
      <c r="E36" s="158" t="s">
        <v>50</v>
      </c>
      <c r="F36" s="154"/>
      <c r="G36" s="287" t="s">
        <v>1688</v>
      </c>
      <c r="H36" s="287"/>
      <c r="I36" s="287"/>
      <c r="J36" s="287"/>
      <c r="K36" s="152"/>
    </row>
    <row r="37" spans="2:11" ht="15" customHeight="1">
      <c r="B37" s="155"/>
      <c r="C37" s="156"/>
      <c r="D37" s="154"/>
      <c r="E37" s="158" t="s">
        <v>241</v>
      </c>
      <c r="F37" s="154"/>
      <c r="G37" s="287" t="s">
        <v>1689</v>
      </c>
      <c r="H37" s="287"/>
      <c r="I37" s="287"/>
      <c r="J37" s="287"/>
      <c r="K37" s="152"/>
    </row>
    <row r="38" spans="2:11" ht="15" customHeight="1">
      <c r="B38" s="155"/>
      <c r="C38" s="156"/>
      <c r="D38" s="154"/>
      <c r="E38" s="158" t="s">
        <v>242</v>
      </c>
      <c r="F38" s="154"/>
      <c r="G38" s="287" t="s">
        <v>1690</v>
      </c>
      <c r="H38" s="287"/>
      <c r="I38" s="287"/>
      <c r="J38" s="287"/>
      <c r="K38" s="152"/>
    </row>
    <row r="39" spans="2:11" ht="15" customHeight="1">
      <c r="B39" s="155"/>
      <c r="C39" s="156"/>
      <c r="D39" s="154"/>
      <c r="E39" s="158" t="s">
        <v>243</v>
      </c>
      <c r="F39" s="154"/>
      <c r="G39" s="287" t="s">
        <v>1691</v>
      </c>
      <c r="H39" s="287"/>
      <c r="I39" s="287"/>
      <c r="J39" s="287"/>
      <c r="K39" s="152"/>
    </row>
    <row r="40" spans="2:11" ht="15" customHeight="1">
      <c r="B40" s="155"/>
      <c r="C40" s="156"/>
      <c r="D40" s="154"/>
      <c r="E40" s="158" t="s">
        <v>1692</v>
      </c>
      <c r="F40" s="154"/>
      <c r="G40" s="287" t="s">
        <v>1693</v>
      </c>
      <c r="H40" s="287"/>
      <c r="I40" s="287"/>
      <c r="J40" s="287"/>
      <c r="K40" s="152"/>
    </row>
    <row r="41" spans="2:11" ht="15" customHeight="1">
      <c r="B41" s="155"/>
      <c r="C41" s="156"/>
      <c r="D41" s="154"/>
      <c r="E41" s="158"/>
      <c r="F41" s="154"/>
      <c r="G41" s="287" t="s">
        <v>1694</v>
      </c>
      <c r="H41" s="287"/>
      <c r="I41" s="287"/>
      <c r="J41" s="287"/>
      <c r="K41" s="152"/>
    </row>
    <row r="42" spans="2:11" ht="15" customHeight="1">
      <c r="B42" s="155"/>
      <c r="C42" s="156"/>
      <c r="D42" s="154"/>
      <c r="E42" s="158" t="s">
        <v>1695</v>
      </c>
      <c r="F42" s="154"/>
      <c r="G42" s="287" t="s">
        <v>1696</v>
      </c>
      <c r="H42" s="287"/>
      <c r="I42" s="287"/>
      <c r="J42" s="287"/>
      <c r="K42" s="152"/>
    </row>
    <row r="43" spans="2:11" ht="15" customHeight="1">
      <c r="B43" s="155"/>
      <c r="C43" s="156"/>
      <c r="D43" s="154"/>
      <c r="E43" s="158" t="s">
        <v>246</v>
      </c>
      <c r="F43" s="154"/>
      <c r="G43" s="287" t="s">
        <v>1697</v>
      </c>
      <c r="H43" s="287"/>
      <c r="I43" s="287"/>
      <c r="J43" s="287"/>
      <c r="K43" s="152"/>
    </row>
    <row r="44" spans="2:11" ht="12.75" customHeight="1">
      <c r="B44" s="155"/>
      <c r="C44" s="156"/>
      <c r="D44" s="154"/>
      <c r="E44" s="154"/>
      <c r="F44" s="154"/>
      <c r="G44" s="154"/>
      <c r="H44" s="154"/>
      <c r="I44" s="154"/>
      <c r="J44" s="154"/>
      <c r="K44" s="152"/>
    </row>
    <row r="45" spans="2:11" ht="15" customHeight="1">
      <c r="B45" s="155"/>
      <c r="C45" s="156"/>
      <c r="D45" s="287" t="s">
        <v>1698</v>
      </c>
      <c r="E45" s="287"/>
      <c r="F45" s="287"/>
      <c r="G45" s="287"/>
      <c r="H45" s="287"/>
      <c r="I45" s="287"/>
      <c r="J45" s="287"/>
      <c r="K45" s="152"/>
    </row>
    <row r="46" spans="2:11" ht="15" customHeight="1">
      <c r="B46" s="155"/>
      <c r="C46" s="156"/>
      <c r="D46" s="156"/>
      <c r="E46" s="287" t="s">
        <v>1699</v>
      </c>
      <c r="F46" s="287"/>
      <c r="G46" s="287"/>
      <c r="H46" s="287"/>
      <c r="I46" s="287"/>
      <c r="J46" s="287"/>
      <c r="K46" s="152"/>
    </row>
    <row r="47" spans="2:11" ht="15" customHeight="1">
      <c r="B47" s="155"/>
      <c r="C47" s="156"/>
      <c r="D47" s="156"/>
      <c r="E47" s="287" t="s">
        <v>1700</v>
      </c>
      <c r="F47" s="287"/>
      <c r="G47" s="287"/>
      <c r="H47" s="287"/>
      <c r="I47" s="287"/>
      <c r="J47" s="287"/>
      <c r="K47" s="152"/>
    </row>
    <row r="48" spans="2:11" ht="15" customHeight="1">
      <c r="B48" s="155"/>
      <c r="C48" s="156"/>
      <c r="D48" s="156"/>
      <c r="E48" s="287" t="s">
        <v>1701</v>
      </c>
      <c r="F48" s="287"/>
      <c r="G48" s="287"/>
      <c r="H48" s="287"/>
      <c r="I48" s="287"/>
      <c r="J48" s="287"/>
      <c r="K48" s="152"/>
    </row>
    <row r="49" spans="2:11" ht="15" customHeight="1">
      <c r="B49" s="155"/>
      <c r="C49" s="156"/>
      <c r="D49" s="287" t="s">
        <v>1702</v>
      </c>
      <c r="E49" s="287"/>
      <c r="F49" s="287"/>
      <c r="G49" s="287"/>
      <c r="H49" s="287"/>
      <c r="I49" s="287"/>
      <c r="J49" s="287"/>
      <c r="K49" s="152"/>
    </row>
    <row r="50" spans="2:11" ht="25.5" customHeight="1">
      <c r="B50" s="151"/>
      <c r="C50" s="290" t="s">
        <v>1703</v>
      </c>
      <c r="D50" s="290"/>
      <c r="E50" s="290"/>
      <c r="F50" s="290"/>
      <c r="G50" s="290"/>
      <c r="H50" s="290"/>
      <c r="I50" s="290"/>
      <c r="J50" s="290"/>
      <c r="K50" s="152"/>
    </row>
    <row r="51" spans="2:11" ht="5.25" customHeight="1">
      <c r="B51" s="151"/>
      <c r="C51" s="153"/>
      <c r="D51" s="153"/>
      <c r="E51" s="153"/>
      <c r="F51" s="153"/>
      <c r="G51" s="153"/>
      <c r="H51" s="153"/>
      <c r="I51" s="153"/>
      <c r="J51" s="153"/>
      <c r="K51" s="152"/>
    </row>
    <row r="52" spans="2:11" ht="15" customHeight="1">
      <c r="B52" s="151"/>
      <c r="C52" s="287" t="s">
        <v>1704</v>
      </c>
      <c r="D52" s="287"/>
      <c r="E52" s="287"/>
      <c r="F52" s="287"/>
      <c r="G52" s="287"/>
      <c r="H52" s="287"/>
      <c r="I52" s="287"/>
      <c r="J52" s="287"/>
      <c r="K52" s="152"/>
    </row>
    <row r="53" spans="2:11" ht="15" customHeight="1">
      <c r="B53" s="151"/>
      <c r="C53" s="287" t="s">
        <v>1705</v>
      </c>
      <c r="D53" s="287"/>
      <c r="E53" s="287"/>
      <c r="F53" s="287"/>
      <c r="G53" s="287"/>
      <c r="H53" s="287"/>
      <c r="I53" s="287"/>
      <c r="J53" s="287"/>
      <c r="K53" s="152"/>
    </row>
    <row r="54" spans="2:11" ht="12.75" customHeight="1">
      <c r="B54" s="151"/>
      <c r="C54" s="154"/>
      <c r="D54" s="154"/>
      <c r="E54" s="154"/>
      <c r="F54" s="154"/>
      <c r="G54" s="154"/>
      <c r="H54" s="154"/>
      <c r="I54" s="154"/>
      <c r="J54" s="154"/>
      <c r="K54" s="152"/>
    </row>
    <row r="55" spans="2:11" ht="15" customHeight="1">
      <c r="B55" s="151"/>
      <c r="C55" s="287" t="s">
        <v>1706</v>
      </c>
      <c r="D55" s="287"/>
      <c r="E55" s="287"/>
      <c r="F55" s="287"/>
      <c r="G55" s="287"/>
      <c r="H55" s="287"/>
      <c r="I55" s="287"/>
      <c r="J55" s="287"/>
      <c r="K55" s="152"/>
    </row>
    <row r="56" spans="2:11" ht="15" customHeight="1">
      <c r="B56" s="151"/>
      <c r="C56" s="156"/>
      <c r="D56" s="287" t="s">
        <v>1707</v>
      </c>
      <c r="E56" s="287"/>
      <c r="F56" s="287"/>
      <c r="G56" s="287"/>
      <c r="H56" s="287"/>
      <c r="I56" s="287"/>
      <c r="J56" s="287"/>
      <c r="K56" s="152"/>
    </row>
    <row r="57" spans="2:11" ht="15" customHeight="1">
      <c r="B57" s="151"/>
      <c r="C57" s="156"/>
      <c r="D57" s="287" t="s">
        <v>1708</v>
      </c>
      <c r="E57" s="287"/>
      <c r="F57" s="287"/>
      <c r="G57" s="287"/>
      <c r="H57" s="287"/>
      <c r="I57" s="287"/>
      <c r="J57" s="287"/>
      <c r="K57" s="152"/>
    </row>
    <row r="58" spans="2:11" ht="15" customHeight="1">
      <c r="B58" s="151"/>
      <c r="C58" s="156"/>
      <c r="D58" s="287" t="s">
        <v>1709</v>
      </c>
      <c r="E58" s="287"/>
      <c r="F58" s="287"/>
      <c r="G58" s="287"/>
      <c r="H58" s="287"/>
      <c r="I58" s="287"/>
      <c r="J58" s="287"/>
      <c r="K58" s="152"/>
    </row>
    <row r="59" spans="2:11" ht="15" customHeight="1">
      <c r="B59" s="151"/>
      <c r="C59" s="156"/>
      <c r="D59" s="287" t="s">
        <v>1710</v>
      </c>
      <c r="E59" s="287"/>
      <c r="F59" s="287"/>
      <c r="G59" s="287"/>
      <c r="H59" s="287"/>
      <c r="I59" s="287"/>
      <c r="J59" s="287"/>
      <c r="K59" s="152"/>
    </row>
    <row r="60" spans="2:11" ht="15" customHeight="1">
      <c r="B60" s="151"/>
      <c r="C60" s="156"/>
      <c r="D60" s="289" t="s">
        <v>1711</v>
      </c>
      <c r="E60" s="289"/>
      <c r="F60" s="289"/>
      <c r="G60" s="289"/>
      <c r="H60" s="289"/>
      <c r="I60" s="289"/>
      <c r="J60" s="289"/>
      <c r="K60" s="152"/>
    </row>
    <row r="61" spans="2:11" ht="15" customHeight="1">
      <c r="B61" s="151"/>
      <c r="C61" s="156"/>
      <c r="D61" s="287" t="s">
        <v>1712</v>
      </c>
      <c r="E61" s="287"/>
      <c r="F61" s="287"/>
      <c r="G61" s="287"/>
      <c r="H61" s="287"/>
      <c r="I61" s="287"/>
      <c r="J61" s="287"/>
      <c r="K61" s="152"/>
    </row>
    <row r="62" spans="2:11" ht="12.75" customHeight="1">
      <c r="B62" s="151"/>
      <c r="C62" s="156"/>
      <c r="D62" s="156"/>
      <c r="E62" s="159"/>
      <c r="F62" s="156"/>
      <c r="G62" s="156"/>
      <c r="H62" s="156"/>
      <c r="I62" s="156"/>
      <c r="J62" s="156"/>
      <c r="K62" s="152"/>
    </row>
    <row r="63" spans="2:11" ht="15" customHeight="1">
      <c r="B63" s="151"/>
      <c r="C63" s="156"/>
      <c r="D63" s="287" t="s">
        <v>1713</v>
      </c>
      <c r="E63" s="287"/>
      <c r="F63" s="287"/>
      <c r="G63" s="287"/>
      <c r="H63" s="287"/>
      <c r="I63" s="287"/>
      <c r="J63" s="287"/>
      <c r="K63" s="152"/>
    </row>
    <row r="64" spans="2:11" ht="15" customHeight="1">
      <c r="B64" s="151"/>
      <c r="C64" s="156"/>
      <c r="D64" s="289" t="s">
        <v>1714</v>
      </c>
      <c r="E64" s="289"/>
      <c r="F64" s="289"/>
      <c r="G64" s="289"/>
      <c r="H64" s="289"/>
      <c r="I64" s="289"/>
      <c r="J64" s="289"/>
      <c r="K64" s="152"/>
    </row>
    <row r="65" spans="2:11" ht="15" customHeight="1">
      <c r="B65" s="151"/>
      <c r="C65" s="156"/>
      <c r="D65" s="287" t="s">
        <v>1715</v>
      </c>
      <c r="E65" s="287"/>
      <c r="F65" s="287"/>
      <c r="G65" s="287"/>
      <c r="H65" s="287"/>
      <c r="I65" s="287"/>
      <c r="J65" s="287"/>
      <c r="K65" s="152"/>
    </row>
    <row r="66" spans="2:11" ht="15" customHeight="1">
      <c r="B66" s="151"/>
      <c r="C66" s="156"/>
      <c r="D66" s="287" t="s">
        <v>1716</v>
      </c>
      <c r="E66" s="287"/>
      <c r="F66" s="287"/>
      <c r="G66" s="287"/>
      <c r="H66" s="287"/>
      <c r="I66" s="287"/>
      <c r="J66" s="287"/>
      <c r="K66" s="152"/>
    </row>
    <row r="67" spans="2:11" ht="15" customHeight="1">
      <c r="B67" s="151"/>
      <c r="C67" s="156"/>
      <c r="D67" s="287" t="s">
        <v>1717</v>
      </c>
      <c r="E67" s="287"/>
      <c r="F67" s="287"/>
      <c r="G67" s="287"/>
      <c r="H67" s="287"/>
      <c r="I67" s="287"/>
      <c r="J67" s="287"/>
      <c r="K67" s="152"/>
    </row>
    <row r="68" spans="2:11" ht="15" customHeight="1">
      <c r="B68" s="151"/>
      <c r="C68" s="156"/>
      <c r="D68" s="287" t="s">
        <v>1718</v>
      </c>
      <c r="E68" s="287"/>
      <c r="F68" s="287"/>
      <c r="G68" s="287"/>
      <c r="H68" s="287"/>
      <c r="I68" s="287"/>
      <c r="J68" s="287"/>
      <c r="K68" s="152"/>
    </row>
    <row r="69" spans="2:11" ht="12.75" customHeight="1">
      <c r="B69" s="160"/>
      <c r="C69" s="161"/>
      <c r="D69" s="161"/>
      <c r="E69" s="161"/>
      <c r="F69" s="161"/>
      <c r="G69" s="161"/>
      <c r="H69" s="161"/>
      <c r="I69" s="161"/>
      <c r="J69" s="161"/>
      <c r="K69" s="162"/>
    </row>
    <row r="70" spans="2:11" ht="18.75" customHeight="1">
      <c r="B70" s="163"/>
      <c r="C70" s="163"/>
      <c r="D70" s="163"/>
      <c r="E70" s="163"/>
      <c r="F70" s="163"/>
      <c r="G70" s="163"/>
      <c r="H70" s="163"/>
      <c r="I70" s="163"/>
      <c r="J70" s="163"/>
      <c r="K70" s="164"/>
    </row>
    <row r="71" spans="2:11" ht="18.75" customHeight="1">
      <c r="B71" s="164"/>
      <c r="C71" s="164"/>
      <c r="D71" s="164"/>
      <c r="E71" s="164"/>
      <c r="F71" s="164"/>
      <c r="G71" s="164"/>
      <c r="H71" s="164"/>
      <c r="I71" s="164"/>
      <c r="J71" s="164"/>
      <c r="K71" s="164"/>
    </row>
    <row r="72" spans="2:11" ht="7.5" customHeight="1">
      <c r="B72" s="165"/>
      <c r="C72" s="166"/>
      <c r="D72" s="166"/>
      <c r="E72" s="166"/>
      <c r="F72" s="166"/>
      <c r="G72" s="166"/>
      <c r="H72" s="166"/>
      <c r="I72" s="166"/>
      <c r="J72" s="166"/>
      <c r="K72" s="167"/>
    </row>
    <row r="73" spans="2:11" ht="45" customHeight="1">
      <c r="B73" s="168"/>
      <c r="C73" s="288" t="s">
        <v>1655</v>
      </c>
      <c r="D73" s="288"/>
      <c r="E73" s="288"/>
      <c r="F73" s="288"/>
      <c r="G73" s="288"/>
      <c r="H73" s="288"/>
      <c r="I73" s="288"/>
      <c r="J73" s="288"/>
      <c r="K73" s="169"/>
    </row>
    <row r="74" spans="2:11" ht="17.25" customHeight="1">
      <c r="B74" s="168"/>
      <c r="C74" s="170" t="s">
        <v>1719</v>
      </c>
      <c r="D74" s="170"/>
      <c r="E74" s="170"/>
      <c r="F74" s="170" t="s">
        <v>1720</v>
      </c>
      <c r="G74" s="171"/>
      <c r="H74" s="170" t="s">
        <v>241</v>
      </c>
      <c r="I74" s="170" t="s">
        <v>54</v>
      </c>
      <c r="J74" s="170" t="s">
        <v>1721</v>
      </c>
      <c r="K74" s="169"/>
    </row>
    <row r="75" spans="2:11" ht="17.25" customHeight="1">
      <c r="B75" s="168"/>
      <c r="C75" s="172" t="s">
        <v>1722</v>
      </c>
      <c r="D75" s="172"/>
      <c r="E75" s="172"/>
      <c r="F75" s="173" t="s">
        <v>1723</v>
      </c>
      <c r="G75" s="174"/>
      <c r="H75" s="172"/>
      <c r="I75" s="172"/>
      <c r="J75" s="172" t="s">
        <v>1724</v>
      </c>
      <c r="K75" s="169"/>
    </row>
    <row r="76" spans="2:11" ht="5.25" customHeight="1">
      <c r="B76" s="168"/>
      <c r="C76" s="175"/>
      <c r="D76" s="175"/>
      <c r="E76" s="175"/>
      <c r="F76" s="175"/>
      <c r="G76" s="176"/>
      <c r="H76" s="175"/>
      <c r="I76" s="175"/>
      <c r="J76" s="175"/>
      <c r="K76" s="169"/>
    </row>
    <row r="77" spans="2:11" ht="15" customHeight="1">
      <c r="B77" s="168"/>
      <c r="C77" s="158" t="s">
        <v>50</v>
      </c>
      <c r="D77" s="175"/>
      <c r="E77" s="175"/>
      <c r="F77" s="177" t="s">
        <v>1725</v>
      </c>
      <c r="G77" s="176"/>
      <c r="H77" s="158" t="s">
        <v>1726</v>
      </c>
      <c r="I77" s="158" t="s">
        <v>1727</v>
      </c>
      <c r="J77" s="158">
        <v>20</v>
      </c>
      <c r="K77" s="169"/>
    </row>
    <row r="78" spans="2:11" ht="15" customHeight="1">
      <c r="B78" s="168"/>
      <c r="C78" s="158" t="s">
        <v>1728</v>
      </c>
      <c r="D78" s="158"/>
      <c r="E78" s="158"/>
      <c r="F78" s="177" t="s">
        <v>1725</v>
      </c>
      <c r="G78" s="176"/>
      <c r="H78" s="158" t="s">
        <v>1729</v>
      </c>
      <c r="I78" s="158" t="s">
        <v>1727</v>
      </c>
      <c r="J78" s="158">
        <v>120</v>
      </c>
      <c r="K78" s="169"/>
    </row>
    <row r="79" spans="2:11" ht="15" customHeight="1">
      <c r="B79" s="178"/>
      <c r="C79" s="158" t="s">
        <v>1730</v>
      </c>
      <c r="D79" s="158"/>
      <c r="E79" s="158"/>
      <c r="F79" s="177" t="s">
        <v>1731</v>
      </c>
      <c r="G79" s="176"/>
      <c r="H79" s="158" t="s">
        <v>1732</v>
      </c>
      <c r="I79" s="158" t="s">
        <v>1727</v>
      </c>
      <c r="J79" s="158">
        <v>50</v>
      </c>
      <c r="K79" s="169"/>
    </row>
    <row r="80" spans="2:11" ht="15" customHeight="1">
      <c r="B80" s="178"/>
      <c r="C80" s="158" t="s">
        <v>1733</v>
      </c>
      <c r="D80" s="158"/>
      <c r="E80" s="158"/>
      <c r="F80" s="177" t="s">
        <v>1725</v>
      </c>
      <c r="G80" s="176"/>
      <c r="H80" s="158" t="s">
        <v>1734</v>
      </c>
      <c r="I80" s="158" t="s">
        <v>1735</v>
      </c>
      <c r="J80" s="158"/>
      <c r="K80" s="169"/>
    </row>
    <row r="81" spans="2:11" ht="15" customHeight="1">
      <c r="B81" s="178"/>
      <c r="C81" s="179" t="s">
        <v>1736</v>
      </c>
      <c r="D81" s="179"/>
      <c r="E81" s="179"/>
      <c r="F81" s="180" t="s">
        <v>1731</v>
      </c>
      <c r="G81" s="179"/>
      <c r="H81" s="179" t="s">
        <v>1737</v>
      </c>
      <c r="I81" s="179" t="s">
        <v>1727</v>
      </c>
      <c r="J81" s="179">
        <v>15</v>
      </c>
      <c r="K81" s="169"/>
    </row>
    <row r="82" spans="2:11" ht="15" customHeight="1">
      <c r="B82" s="178"/>
      <c r="C82" s="179" t="s">
        <v>1738</v>
      </c>
      <c r="D82" s="179"/>
      <c r="E82" s="179"/>
      <c r="F82" s="180" t="s">
        <v>1731</v>
      </c>
      <c r="G82" s="179"/>
      <c r="H82" s="179" t="s">
        <v>1739</v>
      </c>
      <c r="I82" s="179" t="s">
        <v>1727</v>
      </c>
      <c r="J82" s="179">
        <v>15</v>
      </c>
      <c r="K82" s="169"/>
    </row>
    <row r="83" spans="2:11" ht="15" customHeight="1">
      <c r="B83" s="178"/>
      <c r="C83" s="179" t="s">
        <v>1740</v>
      </c>
      <c r="D83" s="179"/>
      <c r="E83" s="179"/>
      <c r="F83" s="180" t="s">
        <v>1731</v>
      </c>
      <c r="G83" s="179"/>
      <c r="H83" s="179" t="s">
        <v>1741</v>
      </c>
      <c r="I83" s="179" t="s">
        <v>1727</v>
      </c>
      <c r="J83" s="179">
        <v>20</v>
      </c>
      <c r="K83" s="169"/>
    </row>
    <row r="84" spans="2:11" ht="15" customHeight="1">
      <c r="B84" s="178"/>
      <c r="C84" s="179" t="s">
        <v>1742</v>
      </c>
      <c r="D84" s="179"/>
      <c r="E84" s="179"/>
      <c r="F84" s="180" t="s">
        <v>1731</v>
      </c>
      <c r="G84" s="179"/>
      <c r="H84" s="179" t="s">
        <v>1743</v>
      </c>
      <c r="I84" s="179" t="s">
        <v>1727</v>
      </c>
      <c r="J84" s="179">
        <v>20</v>
      </c>
      <c r="K84" s="169"/>
    </row>
    <row r="85" spans="2:11" ht="15" customHeight="1">
      <c r="B85" s="178"/>
      <c r="C85" s="158" t="s">
        <v>1744</v>
      </c>
      <c r="D85" s="158"/>
      <c r="E85" s="158"/>
      <c r="F85" s="177" t="s">
        <v>1731</v>
      </c>
      <c r="G85" s="176"/>
      <c r="H85" s="158" t="s">
        <v>1745</v>
      </c>
      <c r="I85" s="158" t="s">
        <v>1727</v>
      </c>
      <c r="J85" s="158">
        <v>50</v>
      </c>
      <c r="K85" s="169"/>
    </row>
    <row r="86" spans="2:11" ht="15" customHeight="1">
      <c r="B86" s="178"/>
      <c r="C86" s="158" t="s">
        <v>1746</v>
      </c>
      <c r="D86" s="158"/>
      <c r="E86" s="158"/>
      <c r="F86" s="177" t="s">
        <v>1731</v>
      </c>
      <c r="G86" s="176"/>
      <c r="H86" s="158" t="s">
        <v>1747</v>
      </c>
      <c r="I86" s="158" t="s">
        <v>1727</v>
      </c>
      <c r="J86" s="158">
        <v>20</v>
      </c>
      <c r="K86" s="169"/>
    </row>
    <row r="87" spans="2:11" ht="15" customHeight="1">
      <c r="B87" s="178"/>
      <c r="C87" s="158" t="s">
        <v>1748</v>
      </c>
      <c r="D87" s="158"/>
      <c r="E87" s="158"/>
      <c r="F87" s="177" t="s">
        <v>1731</v>
      </c>
      <c r="G87" s="176"/>
      <c r="H87" s="158" t="s">
        <v>1749</v>
      </c>
      <c r="I87" s="158" t="s">
        <v>1727</v>
      </c>
      <c r="J87" s="158">
        <v>20</v>
      </c>
      <c r="K87" s="169"/>
    </row>
    <row r="88" spans="2:11" ht="15" customHeight="1">
      <c r="B88" s="178"/>
      <c r="C88" s="158" t="s">
        <v>1750</v>
      </c>
      <c r="D88" s="158"/>
      <c r="E88" s="158"/>
      <c r="F88" s="177" t="s">
        <v>1731</v>
      </c>
      <c r="G88" s="176"/>
      <c r="H88" s="158" t="s">
        <v>1751</v>
      </c>
      <c r="I88" s="158" t="s">
        <v>1727</v>
      </c>
      <c r="J88" s="158">
        <v>50</v>
      </c>
      <c r="K88" s="169"/>
    </row>
    <row r="89" spans="2:11" ht="15" customHeight="1">
      <c r="B89" s="178"/>
      <c r="C89" s="158" t="s">
        <v>1752</v>
      </c>
      <c r="D89" s="158"/>
      <c r="E89" s="158"/>
      <c r="F89" s="177" t="s">
        <v>1731</v>
      </c>
      <c r="G89" s="176"/>
      <c r="H89" s="158" t="s">
        <v>1752</v>
      </c>
      <c r="I89" s="158" t="s">
        <v>1727</v>
      </c>
      <c r="J89" s="158">
        <v>50</v>
      </c>
      <c r="K89" s="169"/>
    </row>
    <row r="90" spans="2:11" ht="15" customHeight="1">
      <c r="B90" s="178"/>
      <c r="C90" s="158" t="s">
        <v>247</v>
      </c>
      <c r="D90" s="158"/>
      <c r="E90" s="158"/>
      <c r="F90" s="177" t="s">
        <v>1731</v>
      </c>
      <c r="G90" s="176"/>
      <c r="H90" s="158" t="s">
        <v>1753</v>
      </c>
      <c r="I90" s="158" t="s">
        <v>1727</v>
      </c>
      <c r="J90" s="158">
        <v>255</v>
      </c>
      <c r="K90" s="169"/>
    </row>
    <row r="91" spans="2:11" ht="15" customHeight="1">
      <c r="B91" s="178"/>
      <c r="C91" s="158" t="s">
        <v>1754</v>
      </c>
      <c r="D91" s="158"/>
      <c r="E91" s="158"/>
      <c r="F91" s="177" t="s">
        <v>1725</v>
      </c>
      <c r="G91" s="176"/>
      <c r="H91" s="158" t="s">
        <v>1755</v>
      </c>
      <c r="I91" s="158" t="s">
        <v>1756</v>
      </c>
      <c r="J91" s="158"/>
      <c r="K91" s="169"/>
    </row>
    <row r="92" spans="2:11" ht="15" customHeight="1">
      <c r="B92" s="178"/>
      <c r="C92" s="158" t="s">
        <v>1757</v>
      </c>
      <c r="D92" s="158"/>
      <c r="E92" s="158"/>
      <c r="F92" s="177" t="s">
        <v>1725</v>
      </c>
      <c r="G92" s="176"/>
      <c r="H92" s="158" t="s">
        <v>1758</v>
      </c>
      <c r="I92" s="158" t="s">
        <v>1759</v>
      </c>
      <c r="J92" s="158"/>
      <c r="K92" s="169"/>
    </row>
    <row r="93" spans="2:11" ht="15" customHeight="1">
      <c r="B93" s="178"/>
      <c r="C93" s="158" t="s">
        <v>1760</v>
      </c>
      <c r="D93" s="158"/>
      <c r="E93" s="158"/>
      <c r="F93" s="177" t="s">
        <v>1725</v>
      </c>
      <c r="G93" s="176"/>
      <c r="H93" s="158" t="s">
        <v>1760</v>
      </c>
      <c r="I93" s="158" t="s">
        <v>1759</v>
      </c>
      <c r="J93" s="158"/>
      <c r="K93" s="169"/>
    </row>
    <row r="94" spans="2:11" ht="15" customHeight="1">
      <c r="B94" s="178"/>
      <c r="C94" s="158" t="s">
        <v>37</v>
      </c>
      <c r="D94" s="158"/>
      <c r="E94" s="158"/>
      <c r="F94" s="177" t="s">
        <v>1725</v>
      </c>
      <c r="G94" s="176"/>
      <c r="H94" s="158" t="s">
        <v>1761</v>
      </c>
      <c r="I94" s="158" t="s">
        <v>1759</v>
      </c>
      <c r="J94" s="158"/>
      <c r="K94" s="169"/>
    </row>
    <row r="95" spans="2:11" ht="15" customHeight="1">
      <c r="B95" s="178"/>
      <c r="C95" s="158" t="s">
        <v>45</v>
      </c>
      <c r="D95" s="158"/>
      <c r="E95" s="158"/>
      <c r="F95" s="177" t="s">
        <v>1725</v>
      </c>
      <c r="G95" s="176"/>
      <c r="H95" s="158" t="s">
        <v>1762</v>
      </c>
      <c r="I95" s="158" t="s">
        <v>1759</v>
      </c>
      <c r="J95" s="158"/>
      <c r="K95" s="169"/>
    </row>
    <row r="96" spans="2:11" ht="15" customHeight="1">
      <c r="B96" s="181"/>
      <c r="C96" s="182"/>
      <c r="D96" s="182"/>
      <c r="E96" s="182"/>
      <c r="F96" s="182"/>
      <c r="G96" s="182"/>
      <c r="H96" s="182"/>
      <c r="I96" s="182"/>
      <c r="J96" s="182"/>
      <c r="K96" s="183"/>
    </row>
    <row r="97" spans="2:11" ht="18.75" customHeight="1">
      <c r="B97" s="184"/>
      <c r="C97" s="185"/>
      <c r="D97" s="185"/>
      <c r="E97" s="185"/>
      <c r="F97" s="185"/>
      <c r="G97" s="185"/>
      <c r="H97" s="185"/>
      <c r="I97" s="185"/>
      <c r="J97" s="185"/>
      <c r="K97" s="184"/>
    </row>
    <row r="98" spans="2:11" ht="18.75" customHeight="1">
      <c r="B98" s="164"/>
      <c r="C98" s="164"/>
      <c r="D98" s="164"/>
      <c r="E98" s="164"/>
      <c r="F98" s="164"/>
      <c r="G98" s="164"/>
      <c r="H98" s="164"/>
      <c r="I98" s="164"/>
      <c r="J98" s="164"/>
      <c r="K98" s="164"/>
    </row>
    <row r="99" spans="2:11" ht="7.5" customHeight="1">
      <c r="B99" s="165"/>
      <c r="C99" s="166"/>
      <c r="D99" s="166"/>
      <c r="E99" s="166"/>
      <c r="F99" s="166"/>
      <c r="G99" s="166"/>
      <c r="H99" s="166"/>
      <c r="I99" s="166"/>
      <c r="J99" s="166"/>
      <c r="K99" s="167"/>
    </row>
    <row r="100" spans="2:11" ht="45" customHeight="1">
      <c r="B100" s="168"/>
      <c r="C100" s="288" t="s">
        <v>1763</v>
      </c>
      <c r="D100" s="288"/>
      <c r="E100" s="288"/>
      <c r="F100" s="288"/>
      <c r="G100" s="288"/>
      <c r="H100" s="288"/>
      <c r="I100" s="288"/>
      <c r="J100" s="288"/>
      <c r="K100" s="169"/>
    </row>
    <row r="101" spans="2:11" ht="17.25" customHeight="1">
      <c r="B101" s="168"/>
      <c r="C101" s="170" t="s">
        <v>1719</v>
      </c>
      <c r="D101" s="170"/>
      <c r="E101" s="170"/>
      <c r="F101" s="170" t="s">
        <v>1720</v>
      </c>
      <c r="G101" s="171"/>
      <c r="H101" s="170" t="s">
        <v>241</v>
      </c>
      <c r="I101" s="170" t="s">
        <v>54</v>
      </c>
      <c r="J101" s="170" t="s">
        <v>1721</v>
      </c>
      <c r="K101" s="169"/>
    </row>
    <row r="102" spans="2:11" ht="17.25" customHeight="1">
      <c r="B102" s="168"/>
      <c r="C102" s="172" t="s">
        <v>1722</v>
      </c>
      <c r="D102" s="172"/>
      <c r="E102" s="172"/>
      <c r="F102" s="173" t="s">
        <v>1723</v>
      </c>
      <c r="G102" s="174"/>
      <c r="H102" s="172"/>
      <c r="I102" s="172"/>
      <c r="J102" s="172" t="s">
        <v>1724</v>
      </c>
      <c r="K102" s="169"/>
    </row>
    <row r="103" spans="2:11" ht="5.25" customHeight="1">
      <c r="B103" s="168"/>
      <c r="C103" s="170"/>
      <c r="D103" s="170"/>
      <c r="E103" s="170"/>
      <c r="F103" s="170"/>
      <c r="G103" s="186"/>
      <c r="H103" s="170"/>
      <c r="I103" s="170"/>
      <c r="J103" s="170"/>
      <c r="K103" s="169"/>
    </row>
    <row r="104" spans="2:11" ht="15" customHeight="1">
      <c r="B104" s="168"/>
      <c r="C104" s="158" t="s">
        <v>50</v>
      </c>
      <c r="D104" s="175"/>
      <c r="E104" s="175"/>
      <c r="F104" s="177" t="s">
        <v>1725</v>
      </c>
      <c r="G104" s="186"/>
      <c r="H104" s="158" t="s">
        <v>1764</v>
      </c>
      <c r="I104" s="158" t="s">
        <v>1727</v>
      </c>
      <c r="J104" s="158">
        <v>20</v>
      </c>
      <c r="K104" s="169"/>
    </row>
    <row r="105" spans="2:11" ht="15" customHeight="1">
      <c r="B105" s="168"/>
      <c r="C105" s="158" t="s">
        <v>1728</v>
      </c>
      <c r="D105" s="158"/>
      <c r="E105" s="158"/>
      <c r="F105" s="177" t="s">
        <v>1725</v>
      </c>
      <c r="G105" s="158"/>
      <c r="H105" s="158" t="s">
        <v>1764</v>
      </c>
      <c r="I105" s="158" t="s">
        <v>1727</v>
      </c>
      <c r="J105" s="158">
        <v>120</v>
      </c>
      <c r="K105" s="169"/>
    </row>
    <row r="106" spans="2:11" ht="15" customHeight="1">
      <c r="B106" s="178"/>
      <c r="C106" s="158" t="s">
        <v>1730</v>
      </c>
      <c r="D106" s="158"/>
      <c r="E106" s="158"/>
      <c r="F106" s="177" t="s">
        <v>1731</v>
      </c>
      <c r="G106" s="158"/>
      <c r="H106" s="158" t="s">
        <v>1764</v>
      </c>
      <c r="I106" s="158" t="s">
        <v>1727</v>
      </c>
      <c r="J106" s="158">
        <v>50</v>
      </c>
      <c r="K106" s="169"/>
    </row>
    <row r="107" spans="2:11" ht="15" customHeight="1">
      <c r="B107" s="178"/>
      <c r="C107" s="158" t="s">
        <v>1733</v>
      </c>
      <c r="D107" s="158"/>
      <c r="E107" s="158"/>
      <c r="F107" s="177" t="s">
        <v>1725</v>
      </c>
      <c r="G107" s="158"/>
      <c r="H107" s="158" t="s">
        <v>1764</v>
      </c>
      <c r="I107" s="158" t="s">
        <v>1735</v>
      </c>
      <c r="J107" s="158"/>
      <c r="K107" s="169"/>
    </row>
    <row r="108" spans="2:11" ht="15" customHeight="1">
      <c r="B108" s="178"/>
      <c r="C108" s="158" t="s">
        <v>1744</v>
      </c>
      <c r="D108" s="158"/>
      <c r="E108" s="158"/>
      <c r="F108" s="177" t="s">
        <v>1731</v>
      </c>
      <c r="G108" s="158"/>
      <c r="H108" s="158" t="s">
        <v>1764</v>
      </c>
      <c r="I108" s="158" t="s">
        <v>1727</v>
      </c>
      <c r="J108" s="158">
        <v>50</v>
      </c>
      <c r="K108" s="169"/>
    </row>
    <row r="109" spans="2:11" ht="15" customHeight="1">
      <c r="B109" s="178"/>
      <c r="C109" s="158" t="s">
        <v>1752</v>
      </c>
      <c r="D109" s="158"/>
      <c r="E109" s="158"/>
      <c r="F109" s="177" t="s">
        <v>1731</v>
      </c>
      <c r="G109" s="158"/>
      <c r="H109" s="158" t="s">
        <v>1764</v>
      </c>
      <c r="I109" s="158" t="s">
        <v>1727</v>
      </c>
      <c r="J109" s="158">
        <v>50</v>
      </c>
      <c r="K109" s="169"/>
    </row>
    <row r="110" spans="2:11" ht="15" customHeight="1">
      <c r="B110" s="178"/>
      <c r="C110" s="158" t="s">
        <v>1750</v>
      </c>
      <c r="D110" s="158"/>
      <c r="E110" s="158"/>
      <c r="F110" s="177" t="s">
        <v>1731</v>
      </c>
      <c r="G110" s="158"/>
      <c r="H110" s="158" t="s">
        <v>1764</v>
      </c>
      <c r="I110" s="158" t="s">
        <v>1727</v>
      </c>
      <c r="J110" s="158">
        <v>50</v>
      </c>
      <c r="K110" s="169"/>
    </row>
    <row r="111" spans="2:11" ht="15" customHeight="1">
      <c r="B111" s="178"/>
      <c r="C111" s="158" t="s">
        <v>50</v>
      </c>
      <c r="D111" s="158"/>
      <c r="E111" s="158"/>
      <c r="F111" s="177" t="s">
        <v>1725</v>
      </c>
      <c r="G111" s="158"/>
      <c r="H111" s="158" t="s">
        <v>1765</v>
      </c>
      <c r="I111" s="158" t="s">
        <v>1727</v>
      </c>
      <c r="J111" s="158">
        <v>20</v>
      </c>
      <c r="K111" s="169"/>
    </row>
    <row r="112" spans="2:11" ht="15" customHeight="1">
      <c r="B112" s="178"/>
      <c r="C112" s="158" t="s">
        <v>1766</v>
      </c>
      <c r="D112" s="158"/>
      <c r="E112" s="158"/>
      <c r="F112" s="177" t="s">
        <v>1725</v>
      </c>
      <c r="G112" s="158"/>
      <c r="H112" s="158" t="s">
        <v>1767</v>
      </c>
      <c r="I112" s="158" t="s">
        <v>1727</v>
      </c>
      <c r="J112" s="158">
        <v>120</v>
      </c>
      <c r="K112" s="169"/>
    </row>
    <row r="113" spans="2:11" ht="15" customHeight="1">
      <c r="B113" s="178"/>
      <c r="C113" s="158" t="s">
        <v>37</v>
      </c>
      <c r="D113" s="158"/>
      <c r="E113" s="158"/>
      <c r="F113" s="177" t="s">
        <v>1725</v>
      </c>
      <c r="G113" s="158"/>
      <c r="H113" s="158" t="s">
        <v>1768</v>
      </c>
      <c r="I113" s="158" t="s">
        <v>1759</v>
      </c>
      <c r="J113" s="158"/>
      <c r="K113" s="169"/>
    </row>
    <row r="114" spans="2:11" ht="15" customHeight="1">
      <c r="B114" s="178"/>
      <c r="C114" s="158" t="s">
        <v>45</v>
      </c>
      <c r="D114" s="158"/>
      <c r="E114" s="158"/>
      <c r="F114" s="177" t="s">
        <v>1725</v>
      </c>
      <c r="G114" s="158"/>
      <c r="H114" s="158" t="s">
        <v>1769</v>
      </c>
      <c r="I114" s="158" t="s">
        <v>1759</v>
      </c>
      <c r="J114" s="158"/>
      <c r="K114" s="169"/>
    </row>
    <row r="115" spans="2:11" ht="15" customHeight="1">
      <c r="B115" s="178"/>
      <c r="C115" s="158" t="s">
        <v>54</v>
      </c>
      <c r="D115" s="158"/>
      <c r="E115" s="158"/>
      <c r="F115" s="177" t="s">
        <v>1725</v>
      </c>
      <c r="G115" s="158"/>
      <c r="H115" s="158" t="s">
        <v>1770</v>
      </c>
      <c r="I115" s="158" t="s">
        <v>1771</v>
      </c>
      <c r="J115" s="158"/>
      <c r="K115" s="169"/>
    </row>
    <row r="116" spans="2:11" ht="15" customHeight="1">
      <c r="B116" s="181"/>
      <c r="C116" s="187"/>
      <c r="D116" s="187"/>
      <c r="E116" s="187"/>
      <c r="F116" s="187"/>
      <c r="G116" s="187"/>
      <c r="H116" s="187"/>
      <c r="I116" s="187"/>
      <c r="J116" s="187"/>
      <c r="K116" s="183"/>
    </row>
    <row r="117" spans="2:11" ht="18.75" customHeight="1">
      <c r="B117" s="188"/>
      <c r="C117" s="154"/>
      <c r="D117" s="154"/>
      <c r="E117" s="154"/>
      <c r="F117" s="189"/>
      <c r="G117" s="154"/>
      <c r="H117" s="154"/>
      <c r="I117" s="154"/>
      <c r="J117" s="154"/>
      <c r="K117" s="188"/>
    </row>
    <row r="118" spans="2:11" ht="18.75" customHeight="1"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</row>
    <row r="119" spans="2:11" ht="7.5" customHeight="1">
      <c r="B119" s="190"/>
      <c r="C119" s="191"/>
      <c r="D119" s="191"/>
      <c r="E119" s="191"/>
      <c r="F119" s="191"/>
      <c r="G119" s="191"/>
      <c r="H119" s="191"/>
      <c r="I119" s="191"/>
      <c r="J119" s="191"/>
      <c r="K119" s="192"/>
    </row>
    <row r="120" spans="2:11" ht="45" customHeight="1">
      <c r="B120" s="193"/>
      <c r="C120" s="285" t="s">
        <v>1772</v>
      </c>
      <c r="D120" s="285"/>
      <c r="E120" s="285"/>
      <c r="F120" s="285"/>
      <c r="G120" s="285"/>
      <c r="H120" s="285"/>
      <c r="I120" s="285"/>
      <c r="J120" s="285"/>
      <c r="K120" s="194"/>
    </row>
    <row r="121" spans="2:11" ht="17.25" customHeight="1">
      <c r="B121" s="195"/>
      <c r="C121" s="170" t="s">
        <v>1719</v>
      </c>
      <c r="D121" s="170"/>
      <c r="E121" s="170"/>
      <c r="F121" s="170" t="s">
        <v>1720</v>
      </c>
      <c r="G121" s="171"/>
      <c r="H121" s="170" t="s">
        <v>241</v>
      </c>
      <c r="I121" s="170" t="s">
        <v>54</v>
      </c>
      <c r="J121" s="170" t="s">
        <v>1721</v>
      </c>
      <c r="K121" s="196"/>
    </row>
    <row r="122" spans="2:11" ht="17.25" customHeight="1">
      <c r="B122" s="195"/>
      <c r="C122" s="172" t="s">
        <v>1722</v>
      </c>
      <c r="D122" s="172"/>
      <c r="E122" s="172"/>
      <c r="F122" s="173" t="s">
        <v>1723</v>
      </c>
      <c r="G122" s="174"/>
      <c r="H122" s="172"/>
      <c r="I122" s="172"/>
      <c r="J122" s="172" t="s">
        <v>1724</v>
      </c>
      <c r="K122" s="196"/>
    </row>
    <row r="123" spans="2:11" ht="5.25" customHeight="1">
      <c r="B123" s="197"/>
      <c r="C123" s="175"/>
      <c r="D123" s="175"/>
      <c r="E123" s="175"/>
      <c r="F123" s="175"/>
      <c r="G123" s="158"/>
      <c r="H123" s="175"/>
      <c r="I123" s="175"/>
      <c r="J123" s="175"/>
      <c r="K123" s="198"/>
    </row>
    <row r="124" spans="2:11" ht="15" customHeight="1">
      <c r="B124" s="197"/>
      <c r="C124" s="158" t="s">
        <v>1728</v>
      </c>
      <c r="D124" s="175"/>
      <c r="E124" s="175"/>
      <c r="F124" s="177" t="s">
        <v>1725</v>
      </c>
      <c r="G124" s="158"/>
      <c r="H124" s="158" t="s">
        <v>1764</v>
      </c>
      <c r="I124" s="158" t="s">
        <v>1727</v>
      </c>
      <c r="J124" s="158">
        <v>120</v>
      </c>
      <c r="K124" s="199"/>
    </row>
    <row r="125" spans="2:11" ht="15" customHeight="1">
      <c r="B125" s="197"/>
      <c r="C125" s="158" t="s">
        <v>1773</v>
      </c>
      <c r="D125" s="158"/>
      <c r="E125" s="158"/>
      <c r="F125" s="177" t="s">
        <v>1725</v>
      </c>
      <c r="G125" s="158"/>
      <c r="H125" s="158" t="s">
        <v>1774</v>
      </c>
      <c r="I125" s="158" t="s">
        <v>1727</v>
      </c>
      <c r="J125" s="158" t="s">
        <v>1775</v>
      </c>
      <c r="K125" s="199"/>
    </row>
    <row r="126" spans="2:11" ht="15" customHeight="1">
      <c r="B126" s="197"/>
      <c r="C126" s="158" t="s">
        <v>1674</v>
      </c>
      <c r="D126" s="158"/>
      <c r="E126" s="158"/>
      <c r="F126" s="177" t="s">
        <v>1725</v>
      </c>
      <c r="G126" s="158"/>
      <c r="H126" s="158" t="s">
        <v>1776</v>
      </c>
      <c r="I126" s="158" t="s">
        <v>1727</v>
      </c>
      <c r="J126" s="158" t="s">
        <v>1775</v>
      </c>
      <c r="K126" s="199"/>
    </row>
    <row r="127" spans="2:11" ht="15" customHeight="1">
      <c r="B127" s="197"/>
      <c r="C127" s="158" t="s">
        <v>1736</v>
      </c>
      <c r="D127" s="158"/>
      <c r="E127" s="158"/>
      <c r="F127" s="177" t="s">
        <v>1731</v>
      </c>
      <c r="G127" s="158"/>
      <c r="H127" s="158" t="s">
        <v>1737</v>
      </c>
      <c r="I127" s="158" t="s">
        <v>1727</v>
      </c>
      <c r="J127" s="158">
        <v>15</v>
      </c>
      <c r="K127" s="199"/>
    </row>
    <row r="128" spans="2:11" ht="15" customHeight="1">
      <c r="B128" s="197"/>
      <c r="C128" s="179" t="s">
        <v>1738</v>
      </c>
      <c r="D128" s="179"/>
      <c r="E128" s="179"/>
      <c r="F128" s="180" t="s">
        <v>1731</v>
      </c>
      <c r="G128" s="179"/>
      <c r="H128" s="179" t="s">
        <v>1739</v>
      </c>
      <c r="I128" s="179" t="s">
        <v>1727</v>
      </c>
      <c r="J128" s="179">
        <v>15</v>
      </c>
      <c r="K128" s="199"/>
    </row>
    <row r="129" spans="2:11" ht="15" customHeight="1">
      <c r="B129" s="197"/>
      <c r="C129" s="179" t="s">
        <v>1740</v>
      </c>
      <c r="D129" s="179"/>
      <c r="E129" s="179"/>
      <c r="F129" s="180" t="s">
        <v>1731</v>
      </c>
      <c r="G129" s="179"/>
      <c r="H129" s="179" t="s">
        <v>1741</v>
      </c>
      <c r="I129" s="179" t="s">
        <v>1727</v>
      </c>
      <c r="J129" s="179">
        <v>20</v>
      </c>
      <c r="K129" s="199"/>
    </row>
    <row r="130" spans="2:11" ht="15" customHeight="1">
      <c r="B130" s="197"/>
      <c r="C130" s="179" t="s">
        <v>1742</v>
      </c>
      <c r="D130" s="179"/>
      <c r="E130" s="179"/>
      <c r="F130" s="180" t="s">
        <v>1731</v>
      </c>
      <c r="G130" s="179"/>
      <c r="H130" s="179" t="s">
        <v>1743</v>
      </c>
      <c r="I130" s="179" t="s">
        <v>1727</v>
      </c>
      <c r="J130" s="179">
        <v>20</v>
      </c>
      <c r="K130" s="199"/>
    </row>
    <row r="131" spans="2:11" ht="15" customHeight="1">
      <c r="B131" s="197"/>
      <c r="C131" s="158" t="s">
        <v>1730</v>
      </c>
      <c r="D131" s="158"/>
      <c r="E131" s="158"/>
      <c r="F131" s="177" t="s">
        <v>1731</v>
      </c>
      <c r="G131" s="158"/>
      <c r="H131" s="158" t="s">
        <v>1764</v>
      </c>
      <c r="I131" s="158" t="s">
        <v>1727</v>
      </c>
      <c r="J131" s="158">
        <v>50</v>
      </c>
      <c r="K131" s="199"/>
    </row>
    <row r="132" spans="2:11" ht="15" customHeight="1">
      <c r="B132" s="197"/>
      <c r="C132" s="158" t="s">
        <v>1744</v>
      </c>
      <c r="D132" s="158"/>
      <c r="E132" s="158"/>
      <c r="F132" s="177" t="s">
        <v>1731</v>
      </c>
      <c r="G132" s="158"/>
      <c r="H132" s="158" t="s">
        <v>1764</v>
      </c>
      <c r="I132" s="158" t="s">
        <v>1727</v>
      </c>
      <c r="J132" s="158">
        <v>50</v>
      </c>
      <c r="K132" s="199"/>
    </row>
    <row r="133" spans="2:11" ht="15" customHeight="1">
      <c r="B133" s="197"/>
      <c r="C133" s="158" t="s">
        <v>1750</v>
      </c>
      <c r="D133" s="158"/>
      <c r="E133" s="158"/>
      <c r="F133" s="177" t="s">
        <v>1731</v>
      </c>
      <c r="G133" s="158"/>
      <c r="H133" s="158" t="s">
        <v>1764</v>
      </c>
      <c r="I133" s="158" t="s">
        <v>1727</v>
      </c>
      <c r="J133" s="158">
        <v>50</v>
      </c>
      <c r="K133" s="199"/>
    </row>
    <row r="134" spans="2:11" ht="15" customHeight="1">
      <c r="B134" s="197"/>
      <c r="C134" s="158" t="s">
        <v>1752</v>
      </c>
      <c r="D134" s="158"/>
      <c r="E134" s="158"/>
      <c r="F134" s="177" t="s">
        <v>1731</v>
      </c>
      <c r="G134" s="158"/>
      <c r="H134" s="158" t="s">
        <v>1764</v>
      </c>
      <c r="I134" s="158" t="s">
        <v>1727</v>
      </c>
      <c r="J134" s="158">
        <v>50</v>
      </c>
      <c r="K134" s="199"/>
    </row>
    <row r="135" spans="2:11" ht="15" customHeight="1">
      <c r="B135" s="197"/>
      <c r="C135" s="158" t="s">
        <v>247</v>
      </c>
      <c r="D135" s="158"/>
      <c r="E135" s="158"/>
      <c r="F135" s="177" t="s">
        <v>1731</v>
      </c>
      <c r="G135" s="158"/>
      <c r="H135" s="158" t="s">
        <v>1777</v>
      </c>
      <c r="I135" s="158" t="s">
        <v>1727</v>
      </c>
      <c r="J135" s="158">
        <v>255</v>
      </c>
      <c r="K135" s="199"/>
    </row>
    <row r="136" spans="2:11" ht="15" customHeight="1">
      <c r="B136" s="197"/>
      <c r="C136" s="158" t="s">
        <v>1754</v>
      </c>
      <c r="D136" s="158"/>
      <c r="E136" s="158"/>
      <c r="F136" s="177" t="s">
        <v>1725</v>
      </c>
      <c r="G136" s="158"/>
      <c r="H136" s="158" t="s">
        <v>1778</v>
      </c>
      <c r="I136" s="158" t="s">
        <v>1756</v>
      </c>
      <c r="J136" s="158"/>
      <c r="K136" s="199"/>
    </row>
    <row r="137" spans="2:11" ht="15" customHeight="1">
      <c r="B137" s="197"/>
      <c r="C137" s="158" t="s">
        <v>1757</v>
      </c>
      <c r="D137" s="158"/>
      <c r="E137" s="158"/>
      <c r="F137" s="177" t="s">
        <v>1725</v>
      </c>
      <c r="G137" s="158"/>
      <c r="H137" s="158" t="s">
        <v>1779</v>
      </c>
      <c r="I137" s="158" t="s">
        <v>1759</v>
      </c>
      <c r="J137" s="158"/>
      <c r="K137" s="199"/>
    </row>
    <row r="138" spans="2:11" ht="15" customHeight="1">
      <c r="B138" s="197"/>
      <c r="C138" s="158" t="s">
        <v>1760</v>
      </c>
      <c r="D138" s="158"/>
      <c r="E138" s="158"/>
      <c r="F138" s="177" t="s">
        <v>1725</v>
      </c>
      <c r="G138" s="158"/>
      <c r="H138" s="158" t="s">
        <v>1760</v>
      </c>
      <c r="I138" s="158" t="s">
        <v>1759</v>
      </c>
      <c r="J138" s="158"/>
      <c r="K138" s="199"/>
    </row>
    <row r="139" spans="2:11" ht="15" customHeight="1">
      <c r="B139" s="197"/>
      <c r="C139" s="158" t="s">
        <v>37</v>
      </c>
      <c r="D139" s="158"/>
      <c r="E139" s="158"/>
      <c r="F139" s="177" t="s">
        <v>1725</v>
      </c>
      <c r="G139" s="158"/>
      <c r="H139" s="158" t="s">
        <v>1780</v>
      </c>
      <c r="I139" s="158" t="s">
        <v>1759</v>
      </c>
      <c r="J139" s="158"/>
      <c r="K139" s="199"/>
    </row>
    <row r="140" spans="2:11" ht="15" customHeight="1">
      <c r="B140" s="197"/>
      <c r="C140" s="158" t="s">
        <v>1781</v>
      </c>
      <c r="D140" s="158"/>
      <c r="E140" s="158"/>
      <c r="F140" s="177" t="s">
        <v>1725</v>
      </c>
      <c r="G140" s="158"/>
      <c r="H140" s="158" t="s">
        <v>1782</v>
      </c>
      <c r="I140" s="158" t="s">
        <v>1759</v>
      </c>
      <c r="J140" s="158"/>
      <c r="K140" s="199"/>
    </row>
    <row r="141" spans="2:11" ht="15" customHeight="1">
      <c r="B141" s="200"/>
      <c r="C141" s="201"/>
      <c r="D141" s="201"/>
      <c r="E141" s="201"/>
      <c r="F141" s="201"/>
      <c r="G141" s="201"/>
      <c r="H141" s="201"/>
      <c r="I141" s="201"/>
      <c r="J141" s="201"/>
      <c r="K141" s="202"/>
    </row>
    <row r="142" spans="2:11" ht="18.75" customHeight="1">
      <c r="B142" s="154"/>
      <c r="C142" s="154"/>
      <c r="D142" s="154"/>
      <c r="E142" s="154"/>
      <c r="F142" s="189"/>
      <c r="G142" s="154"/>
      <c r="H142" s="154"/>
      <c r="I142" s="154"/>
      <c r="J142" s="154"/>
      <c r="K142" s="154"/>
    </row>
    <row r="143" spans="2:11" ht="18.75" customHeight="1"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</row>
    <row r="144" spans="2:11" ht="7.5" customHeight="1">
      <c r="B144" s="165"/>
      <c r="C144" s="166"/>
      <c r="D144" s="166"/>
      <c r="E144" s="166"/>
      <c r="F144" s="166"/>
      <c r="G144" s="166"/>
      <c r="H144" s="166"/>
      <c r="I144" s="166"/>
      <c r="J144" s="166"/>
      <c r="K144" s="167"/>
    </row>
    <row r="145" spans="2:11" ht="45" customHeight="1">
      <c r="B145" s="168"/>
      <c r="C145" s="288" t="s">
        <v>1783</v>
      </c>
      <c r="D145" s="288"/>
      <c r="E145" s="288"/>
      <c r="F145" s="288"/>
      <c r="G145" s="288"/>
      <c r="H145" s="288"/>
      <c r="I145" s="288"/>
      <c r="J145" s="288"/>
      <c r="K145" s="169"/>
    </row>
    <row r="146" spans="2:11" ht="17.25" customHeight="1">
      <c r="B146" s="168"/>
      <c r="C146" s="170" t="s">
        <v>1719</v>
      </c>
      <c r="D146" s="170"/>
      <c r="E146" s="170"/>
      <c r="F146" s="170" t="s">
        <v>1720</v>
      </c>
      <c r="G146" s="171"/>
      <c r="H146" s="170" t="s">
        <v>241</v>
      </c>
      <c r="I146" s="170" t="s">
        <v>54</v>
      </c>
      <c r="J146" s="170" t="s">
        <v>1721</v>
      </c>
      <c r="K146" s="169"/>
    </row>
    <row r="147" spans="2:11" ht="17.25" customHeight="1">
      <c r="B147" s="168"/>
      <c r="C147" s="172" t="s">
        <v>1722</v>
      </c>
      <c r="D147" s="172"/>
      <c r="E147" s="172"/>
      <c r="F147" s="173" t="s">
        <v>1723</v>
      </c>
      <c r="G147" s="174"/>
      <c r="H147" s="172"/>
      <c r="I147" s="172"/>
      <c r="J147" s="172" t="s">
        <v>1724</v>
      </c>
      <c r="K147" s="169"/>
    </row>
    <row r="148" spans="2:11" ht="5.25" customHeight="1">
      <c r="B148" s="178"/>
      <c r="C148" s="175"/>
      <c r="D148" s="175"/>
      <c r="E148" s="175"/>
      <c r="F148" s="175"/>
      <c r="G148" s="176"/>
      <c r="H148" s="175"/>
      <c r="I148" s="175"/>
      <c r="J148" s="175"/>
      <c r="K148" s="199"/>
    </row>
    <row r="149" spans="2:11" ht="15" customHeight="1">
      <c r="B149" s="178"/>
      <c r="C149" s="203" t="s">
        <v>1728</v>
      </c>
      <c r="D149" s="158"/>
      <c r="E149" s="158"/>
      <c r="F149" s="204" t="s">
        <v>1725</v>
      </c>
      <c r="G149" s="158"/>
      <c r="H149" s="203" t="s">
        <v>1764</v>
      </c>
      <c r="I149" s="203" t="s">
        <v>1727</v>
      </c>
      <c r="J149" s="203">
        <v>120</v>
      </c>
      <c r="K149" s="199"/>
    </row>
    <row r="150" spans="2:11" ht="15" customHeight="1">
      <c r="B150" s="178"/>
      <c r="C150" s="203" t="s">
        <v>1773</v>
      </c>
      <c r="D150" s="158"/>
      <c r="E150" s="158"/>
      <c r="F150" s="204" t="s">
        <v>1725</v>
      </c>
      <c r="G150" s="158"/>
      <c r="H150" s="203" t="s">
        <v>1784</v>
      </c>
      <c r="I150" s="203" t="s">
        <v>1727</v>
      </c>
      <c r="J150" s="203" t="s">
        <v>1775</v>
      </c>
      <c r="K150" s="199"/>
    </row>
    <row r="151" spans="2:11" ht="15" customHeight="1">
      <c r="B151" s="178"/>
      <c r="C151" s="203" t="s">
        <v>1674</v>
      </c>
      <c r="D151" s="158"/>
      <c r="E151" s="158"/>
      <c r="F151" s="204" t="s">
        <v>1725</v>
      </c>
      <c r="G151" s="158"/>
      <c r="H151" s="203" t="s">
        <v>1785</v>
      </c>
      <c r="I151" s="203" t="s">
        <v>1727</v>
      </c>
      <c r="J151" s="203" t="s">
        <v>1775</v>
      </c>
      <c r="K151" s="199"/>
    </row>
    <row r="152" spans="2:11" ht="15" customHeight="1">
      <c r="B152" s="178"/>
      <c r="C152" s="203" t="s">
        <v>1730</v>
      </c>
      <c r="D152" s="158"/>
      <c r="E152" s="158"/>
      <c r="F152" s="204" t="s">
        <v>1731</v>
      </c>
      <c r="G152" s="158"/>
      <c r="H152" s="203" t="s">
        <v>1764</v>
      </c>
      <c r="I152" s="203" t="s">
        <v>1727</v>
      </c>
      <c r="J152" s="203">
        <v>50</v>
      </c>
      <c r="K152" s="199"/>
    </row>
    <row r="153" spans="2:11" ht="15" customHeight="1">
      <c r="B153" s="178"/>
      <c r="C153" s="203" t="s">
        <v>1733</v>
      </c>
      <c r="D153" s="158"/>
      <c r="E153" s="158"/>
      <c r="F153" s="204" t="s">
        <v>1725</v>
      </c>
      <c r="G153" s="158"/>
      <c r="H153" s="203" t="s">
        <v>1764</v>
      </c>
      <c r="I153" s="203" t="s">
        <v>1735</v>
      </c>
      <c r="J153" s="203"/>
      <c r="K153" s="199"/>
    </row>
    <row r="154" spans="2:11" ht="15" customHeight="1">
      <c r="B154" s="178"/>
      <c r="C154" s="203" t="s">
        <v>1744</v>
      </c>
      <c r="D154" s="158"/>
      <c r="E154" s="158"/>
      <c r="F154" s="204" t="s">
        <v>1731</v>
      </c>
      <c r="G154" s="158"/>
      <c r="H154" s="203" t="s">
        <v>1764</v>
      </c>
      <c r="I154" s="203" t="s">
        <v>1727</v>
      </c>
      <c r="J154" s="203">
        <v>50</v>
      </c>
      <c r="K154" s="199"/>
    </row>
    <row r="155" spans="2:11" ht="15" customHeight="1">
      <c r="B155" s="178"/>
      <c r="C155" s="203" t="s">
        <v>1752</v>
      </c>
      <c r="D155" s="158"/>
      <c r="E155" s="158"/>
      <c r="F155" s="204" t="s">
        <v>1731</v>
      </c>
      <c r="G155" s="158"/>
      <c r="H155" s="203" t="s">
        <v>1764</v>
      </c>
      <c r="I155" s="203" t="s">
        <v>1727</v>
      </c>
      <c r="J155" s="203">
        <v>50</v>
      </c>
      <c r="K155" s="199"/>
    </row>
    <row r="156" spans="2:11" ht="15" customHeight="1">
      <c r="B156" s="178"/>
      <c r="C156" s="203" t="s">
        <v>1750</v>
      </c>
      <c r="D156" s="158"/>
      <c r="E156" s="158"/>
      <c r="F156" s="204" t="s">
        <v>1731</v>
      </c>
      <c r="G156" s="158"/>
      <c r="H156" s="203" t="s">
        <v>1764</v>
      </c>
      <c r="I156" s="203" t="s">
        <v>1727</v>
      </c>
      <c r="J156" s="203">
        <v>50</v>
      </c>
      <c r="K156" s="199"/>
    </row>
    <row r="157" spans="2:11" ht="15" customHeight="1">
      <c r="B157" s="178"/>
      <c r="C157" s="203" t="s">
        <v>206</v>
      </c>
      <c r="D157" s="158"/>
      <c r="E157" s="158"/>
      <c r="F157" s="204" t="s">
        <v>1725</v>
      </c>
      <c r="G157" s="158"/>
      <c r="H157" s="203" t="s">
        <v>1786</v>
      </c>
      <c r="I157" s="203" t="s">
        <v>1727</v>
      </c>
      <c r="J157" s="203" t="s">
        <v>1787</v>
      </c>
      <c r="K157" s="199"/>
    </row>
    <row r="158" spans="2:11" ht="15" customHeight="1">
      <c r="B158" s="178"/>
      <c r="C158" s="203" t="s">
        <v>1788</v>
      </c>
      <c r="D158" s="158"/>
      <c r="E158" s="158"/>
      <c r="F158" s="204" t="s">
        <v>1725</v>
      </c>
      <c r="G158" s="158"/>
      <c r="H158" s="203" t="s">
        <v>1789</v>
      </c>
      <c r="I158" s="203" t="s">
        <v>1759</v>
      </c>
      <c r="J158" s="203"/>
      <c r="K158" s="199"/>
    </row>
    <row r="159" spans="2:11" ht="15" customHeight="1">
      <c r="B159" s="205"/>
      <c r="C159" s="187"/>
      <c r="D159" s="187"/>
      <c r="E159" s="187"/>
      <c r="F159" s="187"/>
      <c r="G159" s="187"/>
      <c r="H159" s="187"/>
      <c r="I159" s="187"/>
      <c r="J159" s="187"/>
      <c r="K159" s="206"/>
    </row>
    <row r="160" spans="2:11" ht="18.75" customHeight="1">
      <c r="B160" s="154"/>
      <c r="C160" s="158"/>
      <c r="D160" s="158"/>
      <c r="E160" s="158"/>
      <c r="F160" s="177"/>
      <c r="G160" s="158"/>
      <c r="H160" s="158"/>
      <c r="I160" s="158"/>
      <c r="J160" s="158"/>
      <c r="K160" s="154"/>
    </row>
    <row r="161" spans="2:11" ht="18.75" customHeight="1"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</row>
    <row r="162" spans="2:11" ht="7.5" customHeight="1">
      <c r="B162" s="145"/>
      <c r="C162" s="146"/>
      <c r="D162" s="146"/>
      <c r="E162" s="146"/>
      <c r="F162" s="146"/>
      <c r="G162" s="146"/>
      <c r="H162" s="146"/>
      <c r="I162" s="146"/>
      <c r="J162" s="146"/>
      <c r="K162" s="147"/>
    </row>
    <row r="163" spans="2:11" ht="45" customHeight="1">
      <c r="B163" s="148"/>
      <c r="C163" s="285" t="s">
        <v>1790</v>
      </c>
      <c r="D163" s="285"/>
      <c r="E163" s="285"/>
      <c r="F163" s="285"/>
      <c r="G163" s="285"/>
      <c r="H163" s="285"/>
      <c r="I163" s="285"/>
      <c r="J163" s="285"/>
      <c r="K163" s="149"/>
    </row>
    <row r="164" spans="2:11" ht="17.25" customHeight="1">
      <c r="B164" s="148"/>
      <c r="C164" s="170" t="s">
        <v>1719</v>
      </c>
      <c r="D164" s="170"/>
      <c r="E164" s="170"/>
      <c r="F164" s="170" t="s">
        <v>1720</v>
      </c>
      <c r="G164" s="207"/>
      <c r="H164" s="208" t="s">
        <v>241</v>
      </c>
      <c r="I164" s="208" t="s">
        <v>54</v>
      </c>
      <c r="J164" s="170" t="s">
        <v>1721</v>
      </c>
      <c r="K164" s="149"/>
    </row>
    <row r="165" spans="2:11" ht="17.25" customHeight="1">
      <c r="B165" s="151"/>
      <c r="C165" s="172" t="s">
        <v>1722</v>
      </c>
      <c r="D165" s="172"/>
      <c r="E165" s="172"/>
      <c r="F165" s="173" t="s">
        <v>1723</v>
      </c>
      <c r="G165" s="209"/>
      <c r="H165" s="210"/>
      <c r="I165" s="210"/>
      <c r="J165" s="172" t="s">
        <v>1724</v>
      </c>
      <c r="K165" s="152"/>
    </row>
    <row r="166" spans="2:11" ht="5.25" customHeight="1">
      <c r="B166" s="178"/>
      <c r="C166" s="175"/>
      <c r="D166" s="175"/>
      <c r="E166" s="175"/>
      <c r="F166" s="175"/>
      <c r="G166" s="176"/>
      <c r="H166" s="175"/>
      <c r="I166" s="175"/>
      <c r="J166" s="175"/>
      <c r="K166" s="199"/>
    </row>
    <row r="167" spans="2:11" ht="15" customHeight="1">
      <c r="B167" s="178"/>
      <c r="C167" s="158" t="s">
        <v>1728</v>
      </c>
      <c r="D167" s="158"/>
      <c r="E167" s="158"/>
      <c r="F167" s="177" t="s">
        <v>1725</v>
      </c>
      <c r="G167" s="158"/>
      <c r="H167" s="158" t="s">
        <v>1764</v>
      </c>
      <c r="I167" s="158" t="s">
        <v>1727</v>
      </c>
      <c r="J167" s="158">
        <v>120</v>
      </c>
      <c r="K167" s="199"/>
    </row>
    <row r="168" spans="2:11" ht="15" customHeight="1">
      <c r="B168" s="178"/>
      <c r="C168" s="158" t="s">
        <v>1773</v>
      </c>
      <c r="D168" s="158"/>
      <c r="E168" s="158"/>
      <c r="F168" s="177" t="s">
        <v>1725</v>
      </c>
      <c r="G168" s="158"/>
      <c r="H168" s="158" t="s">
        <v>1774</v>
      </c>
      <c r="I168" s="158" t="s">
        <v>1727</v>
      </c>
      <c r="J168" s="158" t="s">
        <v>1775</v>
      </c>
      <c r="K168" s="199"/>
    </row>
    <row r="169" spans="2:11" ht="15" customHeight="1">
      <c r="B169" s="178"/>
      <c r="C169" s="158" t="s">
        <v>1674</v>
      </c>
      <c r="D169" s="158"/>
      <c r="E169" s="158"/>
      <c r="F169" s="177" t="s">
        <v>1725</v>
      </c>
      <c r="G169" s="158"/>
      <c r="H169" s="158" t="s">
        <v>1791</v>
      </c>
      <c r="I169" s="158" t="s">
        <v>1727</v>
      </c>
      <c r="J169" s="158" t="s">
        <v>1775</v>
      </c>
      <c r="K169" s="199"/>
    </row>
    <row r="170" spans="2:11" ht="15" customHeight="1">
      <c r="B170" s="178"/>
      <c r="C170" s="158" t="s">
        <v>1730</v>
      </c>
      <c r="D170" s="158"/>
      <c r="E170" s="158"/>
      <c r="F170" s="177" t="s">
        <v>1731</v>
      </c>
      <c r="G170" s="158"/>
      <c r="H170" s="158" t="s">
        <v>1791</v>
      </c>
      <c r="I170" s="158" t="s">
        <v>1727</v>
      </c>
      <c r="J170" s="158">
        <v>50</v>
      </c>
      <c r="K170" s="199"/>
    </row>
    <row r="171" spans="2:11" ht="15" customHeight="1">
      <c r="B171" s="178"/>
      <c r="C171" s="158" t="s">
        <v>1733</v>
      </c>
      <c r="D171" s="158"/>
      <c r="E171" s="158"/>
      <c r="F171" s="177" t="s">
        <v>1725</v>
      </c>
      <c r="G171" s="158"/>
      <c r="H171" s="158" t="s">
        <v>1791</v>
      </c>
      <c r="I171" s="158" t="s">
        <v>1735</v>
      </c>
      <c r="J171" s="158"/>
      <c r="K171" s="199"/>
    </row>
    <row r="172" spans="2:11" ht="15" customHeight="1">
      <c r="B172" s="178"/>
      <c r="C172" s="158" t="s">
        <v>1744</v>
      </c>
      <c r="D172" s="158"/>
      <c r="E172" s="158"/>
      <c r="F172" s="177" t="s">
        <v>1731</v>
      </c>
      <c r="G172" s="158"/>
      <c r="H172" s="158" t="s">
        <v>1791</v>
      </c>
      <c r="I172" s="158" t="s">
        <v>1727</v>
      </c>
      <c r="J172" s="158">
        <v>50</v>
      </c>
      <c r="K172" s="199"/>
    </row>
    <row r="173" spans="2:11" ht="15" customHeight="1">
      <c r="B173" s="178"/>
      <c r="C173" s="158" t="s">
        <v>1752</v>
      </c>
      <c r="D173" s="158"/>
      <c r="E173" s="158"/>
      <c r="F173" s="177" t="s">
        <v>1731</v>
      </c>
      <c r="G173" s="158"/>
      <c r="H173" s="158" t="s">
        <v>1791</v>
      </c>
      <c r="I173" s="158" t="s">
        <v>1727</v>
      </c>
      <c r="J173" s="158">
        <v>50</v>
      </c>
      <c r="K173" s="199"/>
    </row>
    <row r="174" spans="2:11" ht="15" customHeight="1">
      <c r="B174" s="178"/>
      <c r="C174" s="158" t="s">
        <v>1750</v>
      </c>
      <c r="D174" s="158"/>
      <c r="E174" s="158"/>
      <c r="F174" s="177" t="s">
        <v>1731</v>
      </c>
      <c r="G174" s="158"/>
      <c r="H174" s="158" t="s">
        <v>1791</v>
      </c>
      <c r="I174" s="158" t="s">
        <v>1727</v>
      </c>
      <c r="J174" s="158">
        <v>50</v>
      </c>
      <c r="K174" s="199"/>
    </row>
    <row r="175" spans="2:11" ht="15" customHeight="1">
      <c r="B175" s="178"/>
      <c r="C175" s="158" t="s">
        <v>240</v>
      </c>
      <c r="D175" s="158"/>
      <c r="E175" s="158"/>
      <c r="F175" s="177" t="s">
        <v>1725</v>
      </c>
      <c r="G175" s="158"/>
      <c r="H175" s="158" t="s">
        <v>1792</v>
      </c>
      <c r="I175" s="158" t="s">
        <v>1793</v>
      </c>
      <c r="J175" s="158"/>
      <c r="K175" s="199"/>
    </row>
    <row r="176" spans="2:11" ht="15" customHeight="1">
      <c r="B176" s="178"/>
      <c r="C176" s="158" t="s">
        <v>54</v>
      </c>
      <c r="D176" s="158"/>
      <c r="E176" s="158"/>
      <c r="F176" s="177" t="s">
        <v>1725</v>
      </c>
      <c r="G176" s="158"/>
      <c r="H176" s="158" t="s">
        <v>1794</v>
      </c>
      <c r="I176" s="158" t="s">
        <v>1795</v>
      </c>
      <c r="J176" s="158">
        <v>1</v>
      </c>
      <c r="K176" s="199"/>
    </row>
    <row r="177" spans="2:11" ht="15" customHeight="1">
      <c r="B177" s="178"/>
      <c r="C177" s="158" t="s">
        <v>50</v>
      </c>
      <c r="D177" s="158"/>
      <c r="E177" s="158"/>
      <c r="F177" s="177" t="s">
        <v>1725</v>
      </c>
      <c r="G177" s="158"/>
      <c r="H177" s="158" t="s">
        <v>1796</v>
      </c>
      <c r="I177" s="158" t="s">
        <v>1727</v>
      </c>
      <c r="J177" s="158">
        <v>20</v>
      </c>
      <c r="K177" s="199"/>
    </row>
    <row r="178" spans="2:11" ht="15" customHeight="1">
      <c r="B178" s="178"/>
      <c r="C178" s="158" t="s">
        <v>241</v>
      </c>
      <c r="D178" s="158"/>
      <c r="E178" s="158"/>
      <c r="F178" s="177" t="s">
        <v>1725</v>
      </c>
      <c r="G178" s="158"/>
      <c r="H178" s="158" t="s">
        <v>1797</v>
      </c>
      <c r="I178" s="158" t="s">
        <v>1727</v>
      </c>
      <c r="J178" s="158">
        <v>255</v>
      </c>
      <c r="K178" s="199"/>
    </row>
    <row r="179" spans="2:11" ht="15" customHeight="1">
      <c r="B179" s="178"/>
      <c r="C179" s="158" t="s">
        <v>242</v>
      </c>
      <c r="D179" s="158"/>
      <c r="E179" s="158"/>
      <c r="F179" s="177" t="s">
        <v>1725</v>
      </c>
      <c r="G179" s="158"/>
      <c r="H179" s="158" t="s">
        <v>1690</v>
      </c>
      <c r="I179" s="158" t="s">
        <v>1727</v>
      </c>
      <c r="J179" s="158">
        <v>10</v>
      </c>
      <c r="K179" s="199"/>
    </row>
    <row r="180" spans="2:11" ht="15" customHeight="1">
      <c r="B180" s="178"/>
      <c r="C180" s="158" t="s">
        <v>243</v>
      </c>
      <c r="D180" s="158"/>
      <c r="E180" s="158"/>
      <c r="F180" s="177" t="s">
        <v>1725</v>
      </c>
      <c r="G180" s="158"/>
      <c r="H180" s="158" t="s">
        <v>1798</v>
      </c>
      <c r="I180" s="158" t="s">
        <v>1759</v>
      </c>
      <c r="J180" s="158"/>
      <c r="K180" s="199"/>
    </row>
    <row r="181" spans="2:11" ht="15" customHeight="1">
      <c r="B181" s="178"/>
      <c r="C181" s="158" t="s">
        <v>1799</v>
      </c>
      <c r="D181" s="158"/>
      <c r="E181" s="158"/>
      <c r="F181" s="177" t="s">
        <v>1725</v>
      </c>
      <c r="G181" s="158"/>
      <c r="H181" s="158" t="s">
        <v>1800</v>
      </c>
      <c r="I181" s="158" t="s">
        <v>1759</v>
      </c>
      <c r="J181" s="158"/>
      <c r="K181" s="199"/>
    </row>
    <row r="182" spans="2:11" ht="15" customHeight="1">
      <c r="B182" s="178"/>
      <c r="C182" s="158" t="s">
        <v>1788</v>
      </c>
      <c r="D182" s="158"/>
      <c r="E182" s="158"/>
      <c r="F182" s="177" t="s">
        <v>1725</v>
      </c>
      <c r="G182" s="158"/>
      <c r="H182" s="158" t="s">
        <v>1801</v>
      </c>
      <c r="I182" s="158" t="s">
        <v>1759</v>
      </c>
      <c r="J182" s="158"/>
      <c r="K182" s="199"/>
    </row>
    <row r="183" spans="2:11" ht="15" customHeight="1">
      <c r="B183" s="178"/>
      <c r="C183" s="158" t="s">
        <v>246</v>
      </c>
      <c r="D183" s="158"/>
      <c r="E183" s="158"/>
      <c r="F183" s="177" t="s">
        <v>1731</v>
      </c>
      <c r="G183" s="158"/>
      <c r="H183" s="158" t="s">
        <v>1802</v>
      </c>
      <c r="I183" s="158" t="s">
        <v>1727</v>
      </c>
      <c r="J183" s="158">
        <v>50</v>
      </c>
      <c r="K183" s="199"/>
    </row>
    <row r="184" spans="2:11" ht="15" customHeight="1">
      <c r="B184" s="205"/>
      <c r="C184" s="187"/>
      <c r="D184" s="187"/>
      <c r="E184" s="187"/>
      <c r="F184" s="187"/>
      <c r="G184" s="187"/>
      <c r="H184" s="187"/>
      <c r="I184" s="187"/>
      <c r="J184" s="187"/>
      <c r="K184" s="206"/>
    </row>
    <row r="185" spans="2:11" ht="18.75" customHeight="1">
      <c r="B185" s="154"/>
      <c r="C185" s="158"/>
      <c r="D185" s="158"/>
      <c r="E185" s="158"/>
      <c r="F185" s="177"/>
      <c r="G185" s="158"/>
      <c r="H185" s="158"/>
      <c r="I185" s="158"/>
      <c r="J185" s="158"/>
      <c r="K185" s="154"/>
    </row>
    <row r="186" spans="2:11" ht="18.75" customHeight="1"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</row>
    <row r="187" spans="2:11" ht="13.5">
      <c r="B187" s="145"/>
      <c r="C187" s="146"/>
      <c r="D187" s="146"/>
      <c r="E187" s="146"/>
      <c r="F187" s="146"/>
      <c r="G187" s="146"/>
      <c r="H187" s="146"/>
      <c r="I187" s="146"/>
      <c r="J187" s="146"/>
      <c r="K187" s="147"/>
    </row>
    <row r="188" spans="2:11" ht="21">
      <c r="B188" s="148"/>
      <c r="C188" s="285" t="s">
        <v>1803</v>
      </c>
      <c r="D188" s="285"/>
      <c r="E188" s="285"/>
      <c r="F188" s="285"/>
      <c r="G188" s="285"/>
      <c r="H188" s="285"/>
      <c r="I188" s="285"/>
      <c r="J188" s="285"/>
      <c r="K188" s="149"/>
    </row>
    <row r="189" spans="2:11" ht="25.5" customHeight="1">
      <c r="B189" s="148"/>
      <c r="C189" s="211" t="s">
        <v>1804</v>
      </c>
      <c r="D189" s="211"/>
      <c r="E189" s="211"/>
      <c r="F189" s="211" t="s">
        <v>1805</v>
      </c>
      <c r="G189" s="212"/>
      <c r="H189" s="286" t="s">
        <v>1806</v>
      </c>
      <c r="I189" s="286"/>
      <c r="J189" s="286"/>
      <c r="K189" s="149"/>
    </row>
    <row r="190" spans="2:11" ht="5.25" customHeight="1">
      <c r="B190" s="178"/>
      <c r="C190" s="175"/>
      <c r="D190" s="175"/>
      <c r="E190" s="175"/>
      <c r="F190" s="175"/>
      <c r="G190" s="158"/>
      <c r="H190" s="175"/>
      <c r="I190" s="175"/>
      <c r="J190" s="175"/>
      <c r="K190" s="199"/>
    </row>
    <row r="191" spans="2:11" ht="15" customHeight="1">
      <c r="B191" s="178"/>
      <c r="C191" s="158" t="s">
        <v>1807</v>
      </c>
      <c r="D191" s="158"/>
      <c r="E191" s="158"/>
      <c r="F191" s="177" t="s">
        <v>39</v>
      </c>
      <c r="G191" s="158"/>
      <c r="H191" s="284" t="s">
        <v>1808</v>
      </c>
      <c r="I191" s="284"/>
      <c r="J191" s="284"/>
      <c r="K191" s="199"/>
    </row>
    <row r="192" spans="2:11" ht="15" customHeight="1">
      <c r="B192" s="178"/>
      <c r="C192" s="184"/>
      <c r="D192" s="158"/>
      <c r="E192" s="158"/>
      <c r="F192" s="177" t="s">
        <v>41</v>
      </c>
      <c r="G192" s="158"/>
      <c r="H192" s="284" t="s">
        <v>1809</v>
      </c>
      <c r="I192" s="284"/>
      <c r="J192" s="284"/>
      <c r="K192" s="199"/>
    </row>
    <row r="193" spans="2:11" ht="15" customHeight="1">
      <c r="B193" s="178"/>
      <c r="C193" s="184"/>
      <c r="D193" s="158"/>
      <c r="E193" s="158"/>
      <c r="F193" s="177" t="s">
        <v>44</v>
      </c>
      <c r="G193" s="158"/>
      <c r="H193" s="284" t="s">
        <v>1810</v>
      </c>
      <c r="I193" s="284"/>
      <c r="J193" s="284"/>
      <c r="K193" s="199"/>
    </row>
    <row r="194" spans="2:11" ht="15" customHeight="1">
      <c r="B194" s="178"/>
      <c r="C194" s="158"/>
      <c r="D194" s="158"/>
      <c r="E194" s="158"/>
      <c r="F194" s="177" t="s">
        <v>42</v>
      </c>
      <c r="G194" s="158"/>
      <c r="H194" s="284" t="s">
        <v>1811</v>
      </c>
      <c r="I194" s="284"/>
      <c r="J194" s="284"/>
      <c r="K194" s="199"/>
    </row>
    <row r="195" spans="2:11" ht="15" customHeight="1">
      <c r="B195" s="178"/>
      <c r="C195" s="158"/>
      <c r="D195" s="158"/>
      <c r="E195" s="158"/>
      <c r="F195" s="177" t="s">
        <v>43</v>
      </c>
      <c r="G195" s="158"/>
      <c r="H195" s="284" t="s">
        <v>1812</v>
      </c>
      <c r="I195" s="284"/>
      <c r="J195" s="284"/>
      <c r="K195" s="199"/>
    </row>
    <row r="196" spans="2:11" ht="15" customHeight="1">
      <c r="B196" s="178"/>
      <c r="C196" s="158"/>
      <c r="D196" s="158"/>
      <c r="E196" s="158"/>
      <c r="F196" s="177"/>
      <c r="G196" s="158"/>
      <c r="H196" s="158"/>
      <c r="I196" s="158"/>
      <c r="J196" s="158"/>
      <c r="K196" s="199"/>
    </row>
    <row r="197" spans="2:11" ht="15" customHeight="1">
      <c r="B197" s="178"/>
      <c r="C197" s="158" t="s">
        <v>1771</v>
      </c>
      <c r="D197" s="158"/>
      <c r="E197" s="158"/>
      <c r="F197" s="177" t="s">
        <v>74</v>
      </c>
      <c r="G197" s="158"/>
      <c r="H197" s="284" t="s">
        <v>1813</v>
      </c>
      <c r="I197" s="284"/>
      <c r="J197" s="284"/>
      <c r="K197" s="199"/>
    </row>
    <row r="198" spans="2:11" ht="15" customHeight="1">
      <c r="B198" s="178"/>
      <c r="C198" s="184"/>
      <c r="D198" s="158"/>
      <c r="E198" s="158"/>
      <c r="F198" s="177" t="s">
        <v>1669</v>
      </c>
      <c r="G198" s="158"/>
      <c r="H198" s="284" t="s">
        <v>1670</v>
      </c>
      <c r="I198" s="284"/>
      <c r="J198" s="284"/>
      <c r="K198" s="199"/>
    </row>
    <row r="199" spans="2:11" ht="15" customHeight="1">
      <c r="B199" s="178"/>
      <c r="C199" s="158"/>
      <c r="D199" s="158"/>
      <c r="E199" s="158"/>
      <c r="F199" s="177" t="s">
        <v>1667</v>
      </c>
      <c r="G199" s="158"/>
      <c r="H199" s="284" t="s">
        <v>1814</v>
      </c>
      <c r="I199" s="284"/>
      <c r="J199" s="284"/>
      <c r="K199" s="199"/>
    </row>
    <row r="200" spans="2:11" ht="15" customHeight="1">
      <c r="B200" s="213"/>
      <c r="C200" s="184"/>
      <c r="D200" s="184"/>
      <c r="E200" s="184"/>
      <c r="F200" s="177" t="s">
        <v>1671</v>
      </c>
      <c r="G200" s="163"/>
      <c r="H200" s="283" t="s">
        <v>78</v>
      </c>
      <c r="I200" s="283"/>
      <c r="J200" s="283"/>
      <c r="K200" s="214"/>
    </row>
    <row r="201" spans="2:11" ht="15" customHeight="1">
      <c r="B201" s="213"/>
      <c r="C201" s="184"/>
      <c r="D201" s="184"/>
      <c r="E201" s="184"/>
      <c r="F201" s="177" t="s">
        <v>1672</v>
      </c>
      <c r="G201" s="163"/>
      <c r="H201" s="283" t="s">
        <v>1647</v>
      </c>
      <c r="I201" s="283"/>
      <c r="J201" s="283"/>
      <c r="K201" s="214"/>
    </row>
    <row r="202" spans="2:11" ht="15" customHeight="1">
      <c r="B202" s="213"/>
      <c r="C202" s="184"/>
      <c r="D202" s="184"/>
      <c r="E202" s="184"/>
      <c r="F202" s="215"/>
      <c r="G202" s="163"/>
      <c r="H202" s="216"/>
      <c r="I202" s="216"/>
      <c r="J202" s="216"/>
      <c r="K202" s="214"/>
    </row>
    <row r="203" spans="2:11" ht="15" customHeight="1">
      <c r="B203" s="213"/>
      <c r="C203" s="158" t="s">
        <v>1795</v>
      </c>
      <c r="D203" s="184"/>
      <c r="E203" s="184"/>
      <c r="F203" s="177">
        <v>1</v>
      </c>
      <c r="G203" s="163"/>
      <c r="H203" s="283" t="s">
        <v>1815</v>
      </c>
      <c r="I203" s="283"/>
      <c r="J203" s="283"/>
      <c r="K203" s="214"/>
    </row>
    <row r="204" spans="2:11" ht="15" customHeight="1">
      <c r="B204" s="213"/>
      <c r="C204" s="184"/>
      <c r="D204" s="184"/>
      <c r="E204" s="184"/>
      <c r="F204" s="177">
        <v>2</v>
      </c>
      <c r="G204" s="163"/>
      <c r="H204" s="283" t="s">
        <v>1816</v>
      </c>
      <c r="I204" s="283"/>
      <c r="J204" s="283"/>
      <c r="K204" s="214"/>
    </row>
    <row r="205" spans="2:11" ht="15" customHeight="1">
      <c r="B205" s="213"/>
      <c r="C205" s="184"/>
      <c r="D205" s="184"/>
      <c r="E205" s="184"/>
      <c r="F205" s="177">
        <v>3</v>
      </c>
      <c r="G205" s="163"/>
      <c r="H205" s="283" t="s">
        <v>1817</v>
      </c>
      <c r="I205" s="283"/>
      <c r="J205" s="283"/>
      <c r="K205" s="214"/>
    </row>
    <row r="206" spans="2:11" ht="15" customHeight="1">
      <c r="B206" s="213"/>
      <c r="C206" s="184"/>
      <c r="D206" s="184"/>
      <c r="E206" s="184"/>
      <c r="F206" s="177">
        <v>4</v>
      </c>
      <c r="G206" s="163"/>
      <c r="H206" s="283" t="s">
        <v>1818</v>
      </c>
      <c r="I206" s="283"/>
      <c r="J206" s="283"/>
      <c r="K206" s="214"/>
    </row>
    <row r="207" spans="2:11" ht="12.75" customHeight="1">
      <c r="B207" s="217"/>
      <c r="C207" s="218"/>
      <c r="D207" s="218"/>
      <c r="E207" s="218"/>
      <c r="F207" s="218"/>
      <c r="G207" s="218"/>
      <c r="H207" s="218"/>
      <c r="I207" s="218"/>
      <c r="J207" s="218"/>
      <c r="K207" s="219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Oldrich Barvir</cp:lastModifiedBy>
  <cp:lastPrinted>2014-04-25T19:42:56Z</cp:lastPrinted>
  <dcterms:modified xsi:type="dcterms:W3CDTF">2014-04-25T19:44:11Z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